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og\Articles\Costing\Col-Costing\"/>
    </mc:Choice>
  </mc:AlternateContent>
  <xr:revisionPtr revIDLastSave="0" documentId="13_ncr:1_{C290B61C-836D-4341-9892-9BD873181618}" xr6:coauthVersionLast="47" xr6:coauthVersionMax="47" xr10:uidLastSave="{00000000-0000-0000-0000-000000000000}"/>
  <bookViews>
    <workbookView xWindow="-110" yWindow="-110" windowWidth="19420" windowHeight="10420" xr2:uid="{4330E5BD-D534-41E5-AB62-51966CB8C130}"/>
  </bookViews>
  <sheets>
    <sheet name="C-1101" sheetId="1" r:id="rId1"/>
  </sheets>
  <definedNames>
    <definedName name="_xlnm.Print_Area" localSheetId="0">'C-1101'!$A$1:$J$68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  <c r="I21" i="1"/>
  <c r="C66" i="1"/>
  <c r="J65" i="1"/>
  <c r="H65" i="1"/>
  <c r="E65" i="1"/>
  <c r="H64" i="1"/>
  <c r="J64" i="1" s="1"/>
  <c r="E64" i="1"/>
  <c r="H63" i="1"/>
  <c r="J63" i="1" s="1"/>
  <c r="E63" i="1"/>
  <c r="H62" i="1"/>
  <c r="J62" i="1" s="1"/>
  <c r="E62" i="1"/>
  <c r="J61" i="1"/>
  <c r="H61" i="1"/>
  <c r="E61" i="1"/>
  <c r="H60" i="1"/>
  <c r="J60" i="1" s="1"/>
  <c r="E60" i="1"/>
  <c r="J59" i="1"/>
  <c r="H59" i="1"/>
  <c r="E59" i="1"/>
  <c r="H58" i="1"/>
  <c r="J58" i="1" s="1"/>
  <c r="E58" i="1"/>
  <c r="J57" i="1"/>
  <c r="H57" i="1"/>
  <c r="E57" i="1"/>
  <c r="I56" i="1"/>
  <c r="J56" i="1" s="1"/>
  <c r="H56" i="1"/>
  <c r="E56" i="1"/>
  <c r="I55" i="1"/>
  <c r="J55" i="1" s="1"/>
  <c r="H55" i="1"/>
  <c r="E55" i="1"/>
  <c r="I54" i="1"/>
  <c r="J54" i="1" s="1"/>
  <c r="H54" i="1"/>
  <c r="E54" i="1"/>
  <c r="I53" i="1"/>
  <c r="J53" i="1" s="1"/>
  <c r="H53" i="1"/>
  <c r="E53" i="1"/>
  <c r="I52" i="1"/>
  <c r="J52" i="1" s="1"/>
  <c r="H52" i="1"/>
  <c r="E52" i="1"/>
  <c r="I51" i="1"/>
  <c r="J51" i="1" s="1"/>
  <c r="H51" i="1"/>
  <c r="E51" i="1"/>
  <c r="I23" i="1"/>
  <c r="C37" i="1" s="1"/>
  <c r="C19" i="1"/>
  <c r="I19" i="1" s="1"/>
  <c r="C13" i="1"/>
  <c r="C23" i="1" s="1"/>
  <c r="F9" i="1"/>
  <c r="E66" i="1" l="1"/>
  <c r="J66" i="1"/>
  <c r="C28" i="1"/>
  <c r="C39" i="1" s="1"/>
  <c r="F36" i="1" s="1"/>
  <c r="F23" i="1"/>
  <c r="F18" i="1" s="1"/>
  <c r="C36" i="1" s="1"/>
  <c r="I9" i="1"/>
  <c r="C33" i="1" s="1"/>
  <c r="F13" i="1"/>
  <c r="C18" i="1"/>
  <c r="C34" i="1" s="1"/>
  <c r="C40" i="1" l="1"/>
  <c r="C41" i="1" s="1"/>
  <c r="F35" i="1" s="1"/>
  <c r="I18" i="1"/>
  <c r="C35" i="1" s="1"/>
  <c r="F34" i="1" s="1"/>
  <c r="H40" i="1" l="1"/>
  <c r="F37" i="1"/>
  <c r="H41" i="1" s="1"/>
  <c r="C45" i="1"/>
  <c r="H45" i="1" l="1"/>
</calcChain>
</file>

<file path=xl/sharedStrings.xml><?xml version="1.0" encoding="utf-8"?>
<sst xmlns="http://schemas.openxmlformats.org/spreadsheetml/2006/main" count="170" uniqueCount="83">
  <si>
    <t>COSTING OF COLUMN</t>
  </si>
  <si>
    <t>Title :-</t>
  </si>
  <si>
    <t>Tag No.:-</t>
  </si>
  <si>
    <t>Project :-</t>
  </si>
  <si>
    <t>TYPE:-</t>
  </si>
  <si>
    <t>MOC :-</t>
  </si>
  <si>
    <t>CS</t>
  </si>
  <si>
    <t xml:space="preserve">Dated :- </t>
  </si>
  <si>
    <t>Rev :-</t>
  </si>
  <si>
    <t>A.</t>
  </si>
  <si>
    <t>Inputs</t>
  </si>
  <si>
    <t>Shell (Sec-1)</t>
  </si>
  <si>
    <t>Shell (Sec-2)</t>
  </si>
  <si>
    <t>Shell (Sec-3)</t>
  </si>
  <si>
    <t>Dia</t>
  </si>
  <si>
    <t>m</t>
  </si>
  <si>
    <t>Length</t>
  </si>
  <si>
    <t>Thk</t>
  </si>
  <si>
    <t>mm</t>
  </si>
  <si>
    <t>Shell (Sec-4)</t>
  </si>
  <si>
    <t>Shell (Sec-5)</t>
  </si>
  <si>
    <t>Shell (Sec-6)</t>
  </si>
  <si>
    <t>Shell Flange</t>
  </si>
  <si>
    <t>Top Dish Ends</t>
  </si>
  <si>
    <t>Shell Flange Liner</t>
  </si>
  <si>
    <t>O.D.</t>
  </si>
  <si>
    <t>I.D.</t>
  </si>
  <si>
    <t>Qty</t>
  </si>
  <si>
    <t>No.</t>
  </si>
  <si>
    <t>Skirt Support</t>
  </si>
  <si>
    <t>Bottom Dish Ends</t>
  </si>
  <si>
    <t>Tray Support Rings</t>
  </si>
  <si>
    <t>Dia1</t>
  </si>
  <si>
    <t>Dia2</t>
  </si>
  <si>
    <t>Width</t>
  </si>
  <si>
    <t>Skirt Base Plate</t>
  </si>
  <si>
    <t>Qty1</t>
  </si>
  <si>
    <t>nos</t>
  </si>
  <si>
    <t>Qty2</t>
  </si>
  <si>
    <t>B.</t>
  </si>
  <si>
    <t>Weight Calculation</t>
  </si>
  <si>
    <t>Total</t>
  </si>
  <si>
    <t>Material</t>
  </si>
  <si>
    <t>Fabrication</t>
  </si>
  <si>
    <t>Wt.</t>
  </si>
  <si>
    <t>Cost</t>
  </si>
  <si>
    <t>Item</t>
  </si>
  <si>
    <t>MOC</t>
  </si>
  <si>
    <t>Wt (kgs)</t>
  </si>
  <si>
    <t>kgs</t>
  </si>
  <si>
    <t>Rs/kg</t>
  </si>
  <si>
    <t>Shell</t>
  </si>
  <si>
    <t>Flange</t>
  </si>
  <si>
    <t>Shell Flg Liner</t>
  </si>
  <si>
    <t>Dish End</t>
  </si>
  <si>
    <t>MS</t>
  </si>
  <si>
    <t>TSR1</t>
  </si>
  <si>
    <t>Support wt.</t>
  </si>
  <si>
    <t>Rs. Lacs</t>
  </si>
  <si>
    <t>Total Nozzle Wt.</t>
  </si>
  <si>
    <t>Misci</t>
  </si>
  <si>
    <t>Platefarm &amp; ladder</t>
  </si>
  <si>
    <t>Total fabrication cost</t>
  </si>
  <si>
    <t>TOTAL EQ. Wt.</t>
  </si>
  <si>
    <t>TOTAL EQ. COST</t>
  </si>
  <si>
    <t>C.</t>
  </si>
  <si>
    <t>Nozzle Table</t>
  </si>
  <si>
    <t>Nozzle Flange Wt (SORF, #150)</t>
  </si>
  <si>
    <t>Nozzle Pipe Wt (SCH40 &lt;= 250NB, &gt;250NB 10thk)</t>
  </si>
  <si>
    <t>Size</t>
  </si>
  <si>
    <t>Unit Wt</t>
  </si>
  <si>
    <t>Total Wt</t>
  </si>
  <si>
    <t>Projection</t>
  </si>
  <si>
    <t>TOTAL Wt.</t>
  </si>
  <si>
    <t>Distillation Column</t>
  </si>
  <si>
    <t>XXXX</t>
  </si>
  <si>
    <t>Segmented</t>
  </si>
  <si>
    <t>R0</t>
  </si>
  <si>
    <t>C-1101</t>
  </si>
  <si>
    <t>Total material cost</t>
  </si>
  <si>
    <t>SS304</t>
  </si>
  <si>
    <t>SS304 / CS</t>
  </si>
  <si>
    <t>Nut &amp; Bolts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</si>
</sst>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</font>
    <font>
      <b/>
      <u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color indexed="12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sz val="11"/>
      <color indexed="1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7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2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13" fillId="0" borderId="13" xfId="0" applyFont="1" applyBorder="1" applyAlignment="1">
      <alignment horizontal="center"/>
    </xf>
    <xf numFmtId="1" fontId="13" fillId="0" borderId="13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/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0" fontId="3" fillId="2" borderId="0" xfId="0" applyFont="1" applyFill="1"/>
    <xf numFmtId="164" fontId="3" fillId="2" borderId="0" xfId="0" applyNumberFormat="1" applyFont="1" applyFill="1" applyAlignment="1">
      <alignment horizontal="center"/>
    </xf>
    <xf numFmtId="2" fontId="3" fillId="2" borderId="0" xfId="0" applyNumberFormat="1" applyFont="1" applyFill="1"/>
    <xf numFmtId="0" fontId="3" fillId="0" borderId="0" xfId="0" applyFont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7" xfId="0" applyBorder="1"/>
    <xf numFmtId="0" fontId="4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3" xfId="0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5" xfId="0" applyFont="1" applyBorder="1"/>
    <xf numFmtId="164" fontId="3" fillId="0" borderId="26" xfId="0" applyNumberFormat="1" applyFont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1" fontId="7" fillId="5" borderId="5" xfId="0" applyNumberFormat="1" applyFont="1" applyFill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1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A3B44-53F0-46DC-8E48-C14AF091D640}">
  <sheetPr>
    <pageSetUpPr fitToPage="1"/>
  </sheetPr>
  <dimension ref="A1:K66"/>
  <sheetViews>
    <sheetView showGridLines="0" tabSelected="1" zoomScale="70" zoomScaleNormal="70" zoomScaleSheetLayoutView="100" workbookViewId="0">
      <selection activeCell="R15" sqref="R15"/>
    </sheetView>
  </sheetViews>
  <sheetFormatPr defaultRowHeight="12.5" x14ac:dyDescent="0.25"/>
  <cols>
    <col min="1" max="1" width="12.54296875" customWidth="1"/>
    <col min="2" max="2" width="14" customWidth="1"/>
    <col min="3" max="3" width="10.26953125" customWidth="1"/>
    <col min="4" max="4" width="8.54296875" customWidth="1"/>
    <col min="5" max="5" width="10.26953125" customWidth="1"/>
    <col min="6" max="6" width="13.7265625" customWidth="1"/>
    <col min="7" max="7" width="10.1796875" customWidth="1"/>
    <col min="8" max="8" width="12.81640625" customWidth="1"/>
    <col min="9" max="9" width="10.1796875" customWidth="1"/>
    <col min="10" max="10" width="8.81640625" customWidth="1"/>
    <col min="257" max="257" width="12.54296875" customWidth="1"/>
    <col min="258" max="258" width="14" customWidth="1"/>
    <col min="259" max="259" width="10.26953125" customWidth="1"/>
    <col min="260" max="260" width="8.54296875" customWidth="1"/>
    <col min="261" max="261" width="10.26953125" customWidth="1"/>
    <col min="262" max="262" width="13.7265625" customWidth="1"/>
    <col min="263" max="263" width="10.1796875" customWidth="1"/>
    <col min="264" max="264" width="12.81640625" customWidth="1"/>
    <col min="265" max="265" width="10.1796875" customWidth="1"/>
    <col min="266" max="266" width="8.81640625" customWidth="1"/>
    <col min="513" max="513" width="12.54296875" customWidth="1"/>
    <col min="514" max="514" width="14" customWidth="1"/>
    <col min="515" max="515" width="10.26953125" customWidth="1"/>
    <col min="516" max="516" width="8.54296875" customWidth="1"/>
    <col min="517" max="517" width="10.26953125" customWidth="1"/>
    <col min="518" max="518" width="13.7265625" customWidth="1"/>
    <col min="519" max="519" width="10.1796875" customWidth="1"/>
    <col min="520" max="520" width="12.81640625" customWidth="1"/>
    <col min="521" max="521" width="10.1796875" customWidth="1"/>
    <col min="522" max="522" width="8.81640625" customWidth="1"/>
    <col min="769" max="769" width="12.54296875" customWidth="1"/>
    <col min="770" max="770" width="14" customWidth="1"/>
    <col min="771" max="771" width="10.26953125" customWidth="1"/>
    <col min="772" max="772" width="8.54296875" customWidth="1"/>
    <col min="773" max="773" width="10.26953125" customWidth="1"/>
    <col min="774" max="774" width="13.7265625" customWidth="1"/>
    <col min="775" max="775" width="10.1796875" customWidth="1"/>
    <col min="776" max="776" width="12.81640625" customWidth="1"/>
    <col min="777" max="777" width="10.1796875" customWidth="1"/>
    <col min="778" max="778" width="8.81640625" customWidth="1"/>
    <col min="1025" max="1025" width="12.54296875" customWidth="1"/>
    <col min="1026" max="1026" width="14" customWidth="1"/>
    <col min="1027" max="1027" width="10.26953125" customWidth="1"/>
    <col min="1028" max="1028" width="8.54296875" customWidth="1"/>
    <col min="1029" max="1029" width="10.26953125" customWidth="1"/>
    <col min="1030" max="1030" width="13.7265625" customWidth="1"/>
    <col min="1031" max="1031" width="10.1796875" customWidth="1"/>
    <col min="1032" max="1032" width="12.81640625" customWidth="1"/>
    <col min="1033" max="1033" width="10.1796875" customWidth="1"/>
    <col min="1034" max="1034" width="8.81640625" customWidth="1"/>
    <col min="1281" max="1281" width="12.54296875" customWidth="1"/>
    <col min="1282" max="1282" width="14" customWidth="1"/>
    <col min="1283" max="1283" width="10.26953125" customWidth="1"/>
    <col min="1284" max="1284" width="8.54296875" customWidth="1"/>
    <col min="1285" max="1285" width="10.26953125" customWidth="1"/>
    <col min="1286" max="1286" width="13.7265625" customWidth="1"/>
    <col min="1287" max="1287" width="10.1796875" customWidth="1"/>
    <col min="1288" max="1288" width="12.81640625" customWidth="1"/>
    <col min="1289" max="1289" width="10.1796875" customWidth="1"/>
    <col min="1290" max="1290" width="8.81640625" customWidth="1"/>
    <col min="1537" max="1537" width="12.54296875" customWidth="1"/>
    <col min="1538" max="1538" width="14" customWidth="1"/>
    <col min="1539" max="1539" width="10.26953125" customWidth="1"/>
    <col min="1540" max="1540" width="8.54296875" customWidth="1"/>
    <col min="1541" max="1541" width="10.26953125" customWidth="1"/>
    <col min="1542" max="1542" width="13.7265625" customWidth="1"/>
    <col min="1543" max="1543" width="10.1796875" customWidth="1"/>
    <col min="1544" max="1544" width="12.81640625" customWidth="1"/>
    <col min="1545" max="1545" width="10.1796875" customWidth="1"/>
    <col min="1546" max="1546" width="8.81640625" customWidth="1"/>
    <col min="1793" max="1793" width="12.54296875" customWidth="1"/>
    <col min="1794" max="1794" width="14" customWidth="1"/>
    <col min="1795" max="1795" width="10.26953125" customWidth="1"/>
    <col min="1796" max="1796" width="8.54296875" customWidth="1"/>
    <col min="1797" max="1797" width="10.26953125" customWidth="1"/>
    <col min="1798" max="1798" width="13.7265625" customWidth="1"/>
    <col min="1799" max="1799" width="10.1796875" customWidth="1"/>
    <col min="1800" max="1800" width="12.81640625" customWidth="1"/>
    <col min="1801" max="1801" width="10.1796875" customWidth="1"/>
    <col min="1802" max="1802" width="8.81640625" customWidth="1"/>
    <col min="2049" max="2049" width="12.54296875" customWidth="1"/>
    <col min="2050" max="2050" width="14" customWidth="1"/>
    <col min="2051" max="2051" width="10.26953125" customWidth="1"/>
    <col min="2052" max="2052" width="8.54296875" customWidth="1"/>
    <col min="2053" max="2053" width="10.26953125" customWidth="1"/>
    <col min="2054" max="2054" width="13.7265625" customWidth="1"/>
    <col min="2055" max="2055" width="10.1796875" customWidth="1"/>
    <col min="2056" max="2056" width="12.81640625" customWidth="1"/>
    <col min="2057" max="2057" width="10.1796875" customWidth="1"/>
    <col min="2058" max="2058" width="8.81640625" customWidth="1"/>
    <col min="2305" max="2305" width="12.54296875" customWidth="1"/>
    <col min="2306" max="2306" width="14" customWidth="1"/>
    <col min="2307" max="2307" width="10.26953125" customWidth="1"/>
    <col min="2308" max="2308" width="8.54296875" customWidth="1"/>
    <col min="2309" max="2309" width="10.26953125" customWidth="1"/>
    <col min="2310" max="2310" width="13.7265625" customWidth="1"/>
    <col min="2311" max="2311" width="10.1796875" customWidth="1"/>
    <col min="2312" max="2312" width="12.81640625" customWidth="1"/>
    <col min="2313" max="2313" width="10.1796875" customWidth="1"/>
    <col min="2314" max="2314" width="8.81640625" customWidth="1"/>
    <col min="2561" max="2561" width="12.54296875" customWidth="1"/>
    <col min="2562" max="2562" width="14" customWidth="1"/>
    <col min="2563" max="2563" width="10.26953125" customWidth="1"/>
    <col min="2564" max="2564" width="8.54296875" customWidth="1"/>
    <col min="2565" max="2565" width="10.26953125" customWidth="1"/>
    <col min="2566" max="2566" width="13.7265625" customWidth="1"/>
    <col min="2567" max="2567" width="10.1796875" customWidth="1"/>
    <col min="2568" max="2568" width="12.81640625" customWidth="1"/>
    <col min="2569" max="2569" width="10.1796875" customWidth="1"/>
    <col min="2570" max="2570" width="8.81640625" customWidth="1"/>
    <col min="2817" max="2817" width="12.54296875" customWidth="1"/>
    <col min="2818" max="2818" width="14" customWidth="1"/>
    <col min="2819" max="2819" width="10.26953125" customWidth="1"/>
    <col min="2820" max="2820" width="8.54296875" customWidth="1"/>
    <col min="2821" max="2821" width="10.26953125" customWidth="1"/>
    <col min="2822" max="2822" width="13.7265625" customWidth="1"/>
    <col min="2823" max="2823" width="10.1796875" customWidth="1"/>
    <col min="2824" max="2824" width="12.81640625" customWidth="1"/>
    <col min="2825" max="2825" width="10.1796875" customWidth="1"/>
    <col min="2826" max="2826" width="8.81640625" customWidth="1"/>
    <col min="3073" max="3073" width="12.54296875" customWidth="1"/>
    <col min="3074" max="3074" width="14" customWidth="1"/>
    <col min="3075" max="3075" width="10.26953125" customWidth="1"/>
    <col min="3076" max="3076" width="8.54296875" customWidth="1"/>
    <col min="3077" max="3077" width="10.26953125" customWidth="1"/>
    <col min="3078" max="3078" width="13.7265625" customWidth="1"/>
    <col min="3079" max="3079" width="10.1796875" customWidth="1"/>
    <col min="3080" max="3080" width="12.81640625" customWidth="1"/>
    <col min="3081" max="3081" width="10.1796875" customWidth="1"/>
    <col min="3082" max="3082" width="8.81640625" customWidth="1"/>
    <col min="3329" max="3329" width="12.54296875" customWidth="1"/>
    <col min="3330" max="3330" width="14" customWidth="1"/>
    <col min="3331" max="3331" width="10.26953125" customWidth="1"/>
    <col min="3332" max="3332" width="8.54296875" customWidth="1"/>
    <col min="3333" max="3333" width="10.26953125" customWidth="1"/>
    <col min="3334" max="3334" width="13.7265625" customWidth="1"/>
    <col min="3335" max="3335" width="10.1796875" customWidth="1"/>
    <col min="3336" max="3336" width="12.81640625" customWidth="1"/>
    <col min="3337" max="3337" width="10.1796875" customWidth="1"/>
    <col min="3338" max="3338" width="8.81640625" customWidth="1"/>
    <col min="3585" max="3585" width="12.54296875" customWidth="1"/>
    <col min="3586" max="3586" width="14" customWidth="1"/>
    <col min="3587" max="3587" width="10.26953125" customWidth="1"/>
    <col min="3588" max="3588" width="8.54296875" customWidth="1"/>
    <col min="3589" max="3589" width="10.26953125" customWidth="1"/>
    <col min="3590" max="3590" width="13.7265625" customWidth="1"/>
    <col min="3591" max="3591" width="10.1796875" customWidth="1"/>
    <col min="3592" max="3592" width="12.81640625" customWidth="1"/>
    <col min="3593" max="3593" width="10.1796875" customWidth="1"/>
    <col min="3594" max="3594" width="8.81640625" customWidth="1"/>
    <col min="3841" max="3841" width="12.54296875" customWidth="1"/>
    <col min="3842" max="3842" width="14" customWidth="1"/>
    <col min="3843" max="3843" width="10.26953125" customWidth="1"/>
    <col min="3844" max="3844" width="8.54296875" customWidth="1"/>
    <col min="3845" max="3845" width="10.26953125" customWidth="1"/>
    <col min="3846" max="3846" width="13.7265625" customWidth="1"/>
    <col min="3847" max="3847" width="10.1796875" customWidth="1"/>
    <col min="3848" max="3848" width="12.81640625" customWidth="1"/>
    <col min="3849" max="3849" width="10.1796875" customWidth="1"/>
    <col min="3850" max="3850" width="8.81640625" customWidth="1"/>
    <col min="4097" max="4097" width="12.54296875" customWidth="1"/>
    <col min="4098" max="4098" width="14" customWidth="1"/>
    <col min="4099" max="4099" width="10.26953125" customWidth="1"/>
    <col min="4100" max="4100" width="8.54296875" customWidth="1"/>
    <col min="4101" max="4101" width="10.26953125" customWidth="1"/>
    <col min="4102" max="4102" width="13.7265625" customWidth="1"/>
    <col min="4103" max="4103" width="10.1796875" customWidth="1"/>
    <col min="4104" max="4104" width="12.81640625" customWidth="1"/>
    <col min="4105" max="4105" width="10.1796875" customWidth="1"/>
    <col min="4106" max="4106" width="8.81640625" customWidth="1"/>
    <col min="4353" max="4353" width="12.54296875" customWidth="1"/>
    <col min="4354" max="4354" width="14" customWidth="1"/>
    <col min="4355" max="4355" width="10.26953125" customWidth="1"/>
    <col min="4356" max="4356" width="8.54296875" customWidth="1"/>
    <col min="4357" max="4357" width="10.26953125" customWidth="1"/>
    <col min="4358" max="4358" width="13.7265625" customWidth="1"/>
    <col min="4359" max="4359" width="10.1796875" customWidth="1"/>
    <col min="4360" max="4360" width="12.81640625" customWidth="1"/>
    <col min="4361" max="4361" width="10.1796875" customWidth="1"/>
    <col min="4362" max="4362" width="8.81640625" customWidth="1"/>
    <col min="4609" max="4609" width="12.54296875" customWidth="1"/>
    <col min="4610" max="4610" width="14" customWidth="1"/>
    <col min="4611" max="4611" width="10.26953125" customWidth="1"/>
    <col min="4612" max="4612" width="8.54296875" customWidth="1"/>
    <col min="4613" max="4613" width="10.26953125" customWidth="1"/>
    <col min="4614" max="4614" width="13.7265625" customWidth="1"/>
    <col min="4615" max="4615" width="10.1796875" customWidth="1"/>
    <col min="4616" max="4616" width="12.81640625" customWidth="1"/>
    <col min="4617" max="4617" width="10.1796875" customWidth="1"/>
    <col min="4618" max="4618" width="8.81640625" customWidth="1"/>
    <col min="4865" max="4865" width="12.54296875" customWidth="1"/>
    <col min="4866" max="4866" width="14" customWidth="1"/>
    <col min="4867" max="4867" width="10.26953125" customWidth="1"/>
    <col min="4868" max="4868" width="8.54296875" customWidth="1"/>
    <col min="4869" max="4869" width="10.26953125" customWidth="1"/>
    <col min="4870" max="4870" width="13.7265625" customWidth="1"/>
    <col min="4871" max="4871" width="10.1796875" customWidth="1"/>
    <col min="4872" max="4872" width="12.81640625" customWidth="1"/>
    <col min="4873" max="4873" width="10.1796875" customWidth="1"/>
    <col min="4874" max="4874" width="8.81640625" customWidth="1"/>
    <col min="5121" max="5121" width="12.54296875" customWidth="1"/>
    <col min="5122" max="5122" width="14" customWidth="1"/>
    <col min="5123" max="5123" width="10.26953125" customWidth="1"/>
    <col min="5124" max="5124" width="8.54296875" customWidth="1"/>
    <col min="5125" max="5125" width="10.26953125" customWidth="1"/>
    <col min="5126" max="5126" width="13.7265625" customWidth="1"/>
    <col min="5127" max="5127" width="10.1796875" customWidth="1"/>
    <col min="5128" max="5128" width="12.81640625" customWidth="1"/>
    <col min="5129" max="5129" width="10.1796875" customWidth="1"/>
    <col min="5130" max="5130" width="8.81640625" customWidth="1"/>
    <col min="5377" max="5377" width="12.54296875" customWidth="1"/>
    <col min="5378" max="5378" width="14" customWidth="1"/>
    <col min="5379" max="5379" width="10.26953125" customWidth="1"/>
    <col min="5380" max="5380" width="8.54296875" customWidth="1"/>
    <col min="5381" max="5381" width="10.26953125" customWidth="1"/>
    <col min="5382" max="5382" width="13.7265625" customWidth="1"/>
    <col min="5383" max="5383" width="10.1796875" customWidth="1"/>
    <col min="5384" max="5384" width="12.81640625" customWidth="1"/>
    <col min="5385" max="5385" width="10.1796875" customWidth="1"/>
    <col min="5386" max="5386" width="8.81640625" customWidth="1"/>
    <col min="5633" max="5633" width="12.54296875" customWidth="1"/>
    <col min="5634" max="5634" width="14" customWidth="1"/>
    <col min="5635" max="5635" width="10.26953125" customWidth="1"/>
    <col min="5636" max="5636" width="8.54296875" customWidth="1"/>
    <col min="5637" max="5637" width="10.26953125" customWidth="1"/>
    <col min="5638" max="5638" width="13.7265625" customWidth="1"/>
    <col min="5639" max="5639" width="10.1796875" customWidth="1"/>
    <col min="5640" max="5640" width="12.81640625" customWidth="1"/>
    <col min="5641" max="5641" width="10.1796875" customWidth="1"/>
    <col min="5642" max="5642" width="8.81640625" customWidth="1"/>
    <col min="5889" max="5889" width="12.54296875" customWidth="1"/>
    <col min="5890" max="5890" width="14" customWidth="1"/>
    <col min="5891" max="5891" width="10.26953125" customWidth="1"/>
    <col min="5892" max="5892" width="8.54296875" customWidth="1"/>
    <col min="5893" max="5893" width="10.26953125" customWidth="1"/>
    <col min="5894" max="5894" width="13.7265625" customWidth="1"/>
    <col min="5895" max="5895" width="10.1796875" customWidth="1"/>
    <col min="5896" max="5896" width="12.81640625" customWidth="1"/>
    <col min="5897" max="5897" width="10.1796875" customWidth="1"/>
    <col min="5898" max="5898" width="8.81640625" customWidth="1"/>
    <col min="6145" max="6145" width="12.54296875" customWidth="1"/>
    <col min="6146" max="6146" width="14" customWidth="1"/>
    <col min="6147" max="6147" width="10.26953125" customWidth="1"/>
    <col min="6148" max="6148" width="8.54296875" customWidth="1"/>
    <col min="6149" max="6149" width="10.26953125" customWidth="1"/>
    <col min="6150" max="6150" width="13.7265625" customWidth="1"/>
    <col min="6151" max="6151" width="10.1796875" customWidth="1"/>
    <col min="6152" max="6152" width="12.81640625" customWidth="1"/>
    <col min="6153" max="6153" width="10.1796875" customWidth="1"/>
    <col min="6154" max="6154" width="8.81640625" customWidth="1"/>
    <col min="6401" max="6401" width="12.54296875" customWidth="1"/>
    <col min="6402" max="6402" width="14" customWidth="1"/>
    <col min="6403" max="6403" width="10.26953125" customWidth="1"/>
    <col min="6404" max="6404" width="8.54296875" customWidth="1"/>
    <col min="6405" max="6405" width="10.26953125" customWidth="1"/>
    <col min="6406" max="6406" width="13.7265625" customWidth="1"/>
    <col min="6407" max="6407" width="10.1796875" customWidth="1"/>
    <col min="6408" max="6408" width="12.81640625" customWidth="1"/>
    <col min="6409" max="6409" width="10.1796875" customWidth="1"/>
    <col min="6410" max="6410" width="8.81640625" customWidth="1"/>
    <col min="6657" max="6657" width="12.54296875" customWidth="1"/>
    <col min="6658" max="6658" width="14" customWidth="1"/>
    <col min="6659" max="6659" width="10.26953125" customWidth="1"/>
    <col min="6660" max="6660" width="8.54296875" customWidth="1"/>
    <col min="6661" max="6661" width="10.26953125" customWidth="1"/>
    <col min="6662" max="6662" width="13.7265625" customWidth="1"/>
    <col min="6663" max="6663" width="10.1796875" customWidth="1"/>
    <col min="6664" max="6664" width="12.81640625" customWidth="1"/>
    <col min="6665" max="6665" width="10.1796875" customWidth="1"/>
    <col min="6666" max="6666" width="8.81640625" customWidth="1"/>
    <col min="6913" max="6913" width="12.54296875" customWidth="1"/>
    <col min="6914" max="6914" width="14" customWidth="1"/>
    <col min="6915" max="6915" width="10.26953125" customWidth="1"/>
    <col min="6916" max="6916" width="8.54296875" customWidth="1"/>
    <col min="6917" max="6917" width="10.26953125" customWidth="1"/>
    <col min="6918" max="6918" width="13.7265625" customWidth="1"/>
    <col min="6919" max="6919" width="10.1796875" customWidth="1"/>
    <col min="6920" max="6920" width="12.81640625" customWidth="1"/>
    <col min="6921" max="6921" width="10.1796875" customWidth="1"/>
    <col min="6922" max="6922" width="8.81640625" customWidth="1"/>
    <col min="7169" max="7169" width="12.54296875" customWidth="1"/>
    <col min="7170" max="7170" width="14" customWidth="1"/>
    <col min="7171" max="7171" width="10.26953125" customWidth="1"/>
    <col min="7172" max="7172" width="8.54296875" customWidth="1"/>
    <col min="7173" max="7173" width="10.26953125" customWidth="1"/>
    <col min="7174" max="7174" width="13.7265625" customWidth="1"/>
    <col min="7175" max="7175" width="10.1796875" customWidth="1"/>
    <col min="7176" max="7176" width="12.81640625" customWidth="1"/>
    <col min="7177" max="7177" width="10.1796875" customWidth="1"/>
    <col min="7178" max="7178" width="8.81640625" customWidth="1"/>
    <col min="7425" max="7425" width="12.54296875" customWidth="1"/>
    <col min="7426" max="7426" width="14" customWidth="1"/>
    <col min="7427" max="7427" width="10.26953125" customWidth="1"/>
    <col min="7428" max="7428" width="8.54296875" customWidth="1"/>
    <col min="7429" max="7429" width="10.26953125" customWidth="1"/>
    <col min="7430" max="7430" width="13.7265625" customWidth="1"/>
    <col min="7431" max="7431" width="10.1796875" customWidth="1"/>
    <col min="7432" max="7432" width="12.81640625" customWidth="1"/>
    <col min="7433" max="7433" width="10.1796875" customWidth="1"/>
    <col min="7434" max="7434" width="8.81640625" customWidth="1"/>
    <col min="7681" max="7681" width="12.54296875" customWidth="1"/>
    <col min="7682" max="7682" width="14" customWidth="1"/>
    <col min="7683" max="7683" width="10.26953125" customWidth="1"/>
    <col min="7684" max="7684" width="8.54296875" customWidth="1"/>
    <col min="7685" max="7685" width="10.26953125" customWidth="1"/>
    <col min="7686" max="7686" width="13.7265625" customWidth="1"/>
    <col min="7687" max="7687" width="10.1796875" customWidth="1"/>
    <col min="7688" max="7688" width="12.81640625" customWidth="1"/>
    <col min="7689" max="7689" width="10.1796875" customWidth="1"/>
    <col min="7690" max="7690" width="8.81640625" customWidth="1"/>
    <col min="7937" max="7937" width="12.54296875" customWidth="1"/>
    <col min="7938" max="7938" width="14" customWidth="1"/>
    <col min="7939" max="7939" width="10.26953125" customWidth="1"/>
    <col min="7940" max="7940" width="8.54296875" customWidth="1"/>
    <col min="7941" max="7941" width="10.26953125" customWidth="1"/>
    <col min="7942" max="7942" width="13.7265625" customWidth="1"/>
    <col min="7943" max="7943" width="10.1796875" customWidth="1"/>
    <col min="7944" max="7944" width="12.81640625" customWidth="1"/>
    <col min="7945" max="7945" width="10.1796875" customWidth="1"/>
    <col min="7946" max="7946" width="8.81640625" customWidth="1"/>
    <col min="8193" max="8193" width="12.54296875" customWidth="1"/>
    <col min="8194" max="8194" width="14" customWidth="1"/>
    <col min="8195" max="8195" width="10.26953125" customWidth="1"/>
    <col min="8196" max="8196" width="8.54296875" customWidth="1"/>
    <col min="8197" max="8197" width="10.26953125" customWidth="1"/>
    <col min="8198" max="8198" width="13.7265625" customWidth="1"/>
    <col min="8199" max="8199" width="10.1796875" customWidth="1"/>
    <col min="8200" max="8200" width="12.81640625" customWidth="1"/>
    <col min="8201" max="8201" width="10.1796875" customWidth="1"/>
    <col min="8202" max="8202" width="8.81640625" customWidth="1"/>
    <col min="8449" max="8449" width="12.54296875" customWidth="1"/>
    <col min="8450" max="8450" width="14" customWidth="1"/>
    <col min="8451" max="8451" width="10.26953125" customWidth="1"/>
    <col min="8452" max="8452" width="8.54296875" customWidth="1"/>
    <col min="8453" max="8453" width="10.26953125" customWidth="1"/>
    <col min="8454" max="8454" width="13.7265625" customWidth="1"/>
    <col min="8455" max="8455" width="10.1796875" customWidth="1"/>
    <col min="8456" max="8456" width="12.81640625" customWidth="1"/>
    <col min="8457" max="8457" width="10.1796875" customWidth="1"/>
    <col min="8458" max="8458" width="8.81640625" customWidth="1"/>
    <col min="8705" max="8705" width="12.54296875" customWidth="1"/>
    <col min="8706" max="8706" width="14" customWidth="1"/>
    <col min="8707" max="8707" width="10.26953125" customWidth="1"/>
    <col min="8708" max="8708" width="8.54296875" customWidth="1"/>
    <col min="8709" max="8709" width="10.26953125" customWidth="1"/>
    <col min="8710" max="8710" width="13.7265625" customWidth="1"/>
    <col min="8711" max="8711" width="10.1796875" customWidth="1"/>
    <col min="8712" max="8712" width="12.81640625" customWidth="1"/>
    <col min="8713" max="8713" width="10.1796875" customWidth="1"/>
    <col min="8714" max="8714" width="8.81640625" customWidth="1"/>
    <col min="8961" max="8961" width="12.54296875" customWidth="1"/>
    <col min="8962" max="8962" width="14" customWidth="1"/>
    <col min="8963" max="8963" width="10.26953125" customWidth="1"/>
    <col min="8964" max="8964" width="8.54296875" customWidth="1"/>
    <col min="8965" max="8965" width="10.26953125" customWidth="1"/>
    <col min="8966" max="8966" width="13.7265625" customWidth="1"/>
    <col min="8967" max="8967" width="10.1796875" customWidth="1"/>
    <col min="8968" max="8968" width="12.81640625" customWidth="1"/>
    <col min="8969" max="8969" width="10.1796875" customWidth="1"/>
    <col min="8970" max="8970" width="8.81640625" customWidth="1"/>
    <col min="9217" max="9217" width="12.54296875" customWidth="1"/>
    <col min="9218" max="9218" width="14" customWidth="1"/>
    <col min="9219" max="9219" width="10.26953125" customWidth="1"/>
    <col min="9220" max="9220" width="8.54296875" customWidth="1"/>
    <col min="9221" max="9221" width="10.26953125" customWidth="1"/>
    <col min="9222" max="9222" width="13.7265625" customWidth="1"/>
    <col min="9223" max="9223" width="10.1796875" customWidth="1"/>
    <col min="9224" max="9224" width="12.81640625" customWidth="1"/>
    <col min="9225" max="9225" width="10.1796875" customWidth="1"/>
    <col min="9226" max="9226" width="8.81640625" customWidth="1"/>
    <col min="9473" max="9473" width="12.54296875" customWidth="1"/>
    <col min="9474" max="9474" width="14" customWidth="1"/>
    <col min="9475" max="9475" width="10.26953125" customWidth="1"/>
    <col min="9476" max="9476" width="8.54296875" customWidth="1"/>
    <col min="9477" max="9477" width="10.26953125" customWidth="1"/>
    <col min="9478" max="9478" width="13.7265625" customWidth="1"/>
    <col min="9479" max="9479" width="10.1796875" customWidth="1"/>
    <col min="9480" max="9480" width="12.81640625" customWidth="1"/>
    <col min="9481" max="9481" width="10.1796875" customWidth="1"/>
    <col min="9482" max="9482" width="8.81640625" customWidth="1"/>
    <col min="9729" max="9729" width="12.54296875" customWidth="1"/>
    <col min="9730" max="9730" width="14" customWidth="1"/>
    <col min="9731" max="9731" width="10.26953125" customWidth="1"/>
    <col min="9732" max="9732" width="8.54296875" customWidth="1"/>
    <col min="9733" max="9733" width="10.26953125" customWidth="1"/>
    <col min="9734" max="9734" width="13.7265625" customWidth="1"/>
    <col min="9735" max="9735" width="10.1796875" customWidth="1"/>
    <col min="9736" max="9736" width="12.81640625" customWidth="1"/>
    <col min="9737" max="9737" width="10.1796875" customWidth="1"/>
    <col min="9738" max="9738" width="8.81640625" customWidth="1"/>
    <col min="9985" max="9985" width="12.54296875" customWidth="1"/>
    <col min="9986" max="9986" width="14" customWidth="1"/>
    <col min="9987" max="9987" width="10.26953125" customWidth="1"/>
    <col min="9988" max="9988" width="8.54296875" customWidth="1"/>
    <col min="9989" max="9989" width="10.26953125" customWidth="1"/>
    <col min="9990" max="9990" width="13.7265625" customWidth="1"/>
    <col min="9991" max="9991" width="10.1796875" customWidth="1"/>
    <col min="9992" max="9992" width="12.81640625" customWidth="1"/>
    <col min="9993" max="9993" width="10.1796875" customWidth="1"/>
    <col min="9994" max="9994" width="8.81640625" customWidth="1"/>
    <col min="10241" max="10241" width="12.54296875" customWidth="1"/>
    <col min="10242" max="10242" width="14" customWidth="1"/>
    <col min="10243" max="10243" width="10.26953125" customWidth="1"/>
    <col min="10244" max="10244" width="8.54296875" customWidth="1"/>
    <col min="10245" max="10245" width="10.26953125" customWidth="1"/>
    <col min="10246" max="10246" width="13.7265625" customWidth="1"/>
    <col min="10247" max="10247" width="10.1796875" customWidth="1"/>
    <col min="10248" max="10248" width="12.81640625" customWidth="1"/>
    <col min="10249" max="10249" width="10.1796875" customWidth="1"/>
    <col min="10250" max="10250" width="8.81640625" customWidth="1"/>
    <col min="10497" max="10497" width="12.54296875" customWidth="1"/>
    <col min="10498" max="10498" width="14" customWidth="1"/>
    <col min="10499" max="10499" width="10.26953125" customWidth="1"/>
    <col min="10500" max="10500" width="8.54296875" customWidth="1"/>
    <col min="10501" max="10501" width="10.26953125" customWidth="1"/>
    <col min="10502" max="10502" width="13.7265625" customWidth="1"/>
    <col min="10503" max="10503" width="10.1796875" customWidth="1"/>
    <col min="10504" max="10504" width="12.81640625" customWidth="1"/>
    <col min="10505" max="10505" width="10.1796875" customWidth="1"/>
    <col min="10506" max="10506" width="8.81640625" customWidth="1"/>
    <col min="10753" max="10753" width="12.54296875" customWidth="1"/>
    <col min="10754" max="10754" width="14" customWidth="1"/>
    <col min="10755" max="10755" width="10.26953125" customWidth="1"/>
    <col min="10756" max="10756" width="8.54296875" customWidth="1"/>
    <col min="10757" max="10757" width="10.26953125" customWidth="1"/>
    <col min="10758" max="10758" width="13.7265625" customWidth="1"/>
    <col min="10759" max="10759" width="10.1796875" customWidth="1"/>
    <col min="10760" max="10760" width="12.81640625" customWidth="1"/>
    <col min="10761" max="10761" width="10.1796875" customWidth="1"/>
    <col min="10762" max="10762" width="8.81640625" customWidth="1"/>
    <col min="11009" max="11009" width="12.54296875" customWidth="1"/>
    <col min="11010" max="11010" width="14" customWidth="1"/>
    <col min="11011" max="11011" width="10.26953125" customWidth="1"/>
    <col min="11012" max="11012" width="8.54296875" customWidth="1"/>
    <col min="11013" max="11013" width="10.26953125" customWidth="1"/>
    <col min="11014" max="11014" width="13.7265625" customWidth="1"/>
    <col min="11015" max="11015" width="10.1796875" customWidth="1"/>
    <col min="11016" max="11016" width="12.81640625" customWidth="1"/>
    <col min="11017" max="11017" width="10.1796875" customWidth="1"/>
    <col min="11018" max="11018" width="8.81640625" customWidth="1"/>
    <col min="11265" max="11265" width="12.54296875" customWidth="1"/>
    <col min="11266" max="11266" width="14" customWidth="1"/>
    <col min="11267" max="11267" width="10.26953125" customWidth="1"/>
    <col min="11268" max="11268" width="8.54296875" customWidth="1"/>
    <col min="11269" max="11269" width="10.26953125" customWidth="1"/>
    <col min="11270" max="11270" width="13.7265625" customWidth="1"/>
    <col min="11271" max="11271" width="10.1796875" customWidth="1"/>
    <col min="11272" max="11272" width="12.81640625" customWidth="1"/>
    <col min="11273" max="11273" width="10.1796875" customWidth="1"/>
    <col min="11274" max="11274" width="8.81640625" customWidth="1"/>
    <col min="11521" max="11521" width="12.54296875" customWidth="1"/>
    <col min="11522" max="11522" width="14" customWidth="1"/>
    <col min="11523" max="11523" width="10.26953125" customWidth="1"/>
    <col min="11524" max="11524" width="8.54296875" customWidth="1"/>
    <col min="11525" max="11525" width="10.26953125" customWidth="1"/>
    <col min="11526" max="11526" width="13.7265625" customWidth="1"/>
    <col min="11527" max="11527" width="10.1796875" customWidth="1"/>
    <col min="11528" max="11528" width="12.81640625" customWidth="1"/>
    <col min="11529" max="11529" width="10.1796875" customWidth="1"/>
    <col min="11530" max="11530" width="8.81640625" customWidth="1"/>
    <col min="11777" max="11777" width="12.54296875" customWidth="1"/>
    <col min="11778" max="11778" width="14" customWidth="1"/>
    <col min="11779" max="11779" width="10.26953125" customWidth="1"/>
    <col min="11780" max="11780" width="8.54296875" customWidth="1"/>
    <col min="11781" max="11781" width="10.26953125" customWidth="1"/>
    <col min="11782" max="11782" width="13.7265625" customWidth="1"/>
    <col min="11783" max="11783" width="10.1796875" customWidth="1"/>
    <col min="11784" max="11784" width="12.81640625" customWidth="1"/>
    <col min="11785" max="11785" width="10.1796875" customWidth="1"/>
    <col min="11786" max="11786" width="8.81640625" customWidth="1"/>
    <col min="12033" max="12033" width="12.54296875" customWidth="1"/>
    <col min="12034" max="12034" width="14" customWidth="1"/>
    <col min="12035" max="12035" width="10.26953125" customWidth="1"/>
    <col min="12036" max="12036" width="8.54296875" customWidth="1"/>
    <col min="12037" max="12037" width="10.26953125" customWidth="1"/>
    <col min="12038" max="12038" width="13.7265625" customWidth="1"/>
    <col min="12039" max="12039" width="10.1796875" customWidth="1"/>
    <col min="12040" max="12040" width="12.81640625" customWidth="1"/>
    <col min="12041" max="12041" width="10.1796875" customWidth="1"/>
    <col min="12042" max="12042" width="8.81640625" customWidth="1"/>
    <col min="12289" max="12289" width="12.54296875" customWidth="1"/>
    <col min="12290" max="12290" width="14" customWidth="1"/>
    <col min="12291" max="12291" width="10.26953125" customWidth="1"/>
    <col min="12292" max="12292" width="8.54296875" customWidth="1"/>
    <col min="12293" max="12293" width="10.26953125" customWidth="1"/>
    <col min="12294" max="12294" width="13.7265625" customWidth="1"/>
    <col min="12295" max="12295" width="10.1796875" customWidth="1"/>
    <col min="12296" max="12296" width="12.81640625" customWidth="1"/>
    <col min="12297" max="12297" width="10.1796875" customWidth="1"/>
    <col min="12298" max="12298" width="8.81640625" customWidth="1"/>
    <col min="12545" max="12545" width="12.54296875" customWidth="1"/>
    <col min="12546" max="12546" width="14" customWidth="1"/>
    <col min="12547" max="12547" width="10.26953125" customWidth="1"/>
    <col min="12548" max="12548" width="8.54296875" customWidth="1"/>
    <col min="12549" max="12549" width="10.26953125" customWidth="1"/>
    <col min="12550" max="12550" width="13.7265625" customWidth="1"/>
    <col min="12551" max="12551" width="10.1796875" customWidth="1"/>
    <col min="12552" max="12552" width="12.81640625" customWidth="1"/>
    <col min="12553" max="12553" width="10.1796875" customWidth="1"/>
    <col min="12554" max="12554" width="8.81640625" customWidth="1"/>
    <col min="12801" max="12801" width="12.54296875" customWidth="1"/>
    <col min="12802" max="12802" width="14" customWidth="1"/>
    <col min="12803" max="12803" width="10.26953125" customWidth="1"/>
    <col min="12804" max="12804" width="8.54296875" customWidth="1"/>
    <col min="12805" max="12805" width="10.26953125" customWidth="1"/>
    <col min="12806" max="12806" width="13.7265625" customWidth="1"/>
    <col min="12807" max="12807" width="10.1796875" customWidth="1"/>
    <col min="12808" max="12808" width="12.81640625" customWidth="1"/>
    <col min="12809" max="12809" width="10.1796875" customWidth="1"/>
    <col min="12810" max="12810" width="8.81640625" customWidth="1"/>
    <col min="13057" max="13057" width="12.54296875" customWidth="1"/>
    <col min="13058" max="13058" width="14" customWidth="1"/>
    <col min="13059" max="13059" width="10.26953125" customWidth="1"/>
    <col min="13060" max="13060" width="8.54296875" customWidth="1"/>
    <col min="13061" max="13061" width="10.26953125" customWidth="1"/>
    <col min="13062" max="13062" width="13.7265625" customWidth="1"/>
    <col min="13063" max="13063" width="10.1796875" customWidth="1"/>
    <col min="13064" max="13064" width="12.81640625" customWidth="1"/>
    <col min="13065" max="13065" width="10.1796875" customWidth="1"/>
    <col min="13066" max="13066" width="8.81640625" customWidth="1"/>
    <col min="13313" max="13313" width="12.54296875" customWidth="1"/>
    <col min="13314" max="13314" width="14" customWidth="1"/>
    <col min="13315" max="13315" width="10.26953125" customWidth="1"/>
    <col min="13316" max="13316" width="8.54296875" customWidth="1"/>
    <col min="13317" max="13317" width="10.26953125" customWidth="1"/>
    <col min="13318" max="13318" width="13.7265625" customWidth="1"/>
    <col min="13319" max="13319" width="10.1796875" customWidth="1"/>
    <col min="13320" max="13320" width="12.81640625" customWidth="1"/>
    <col min="13321" max="13321" width="10.1796875" customWidth="1"/>
    <col min="13322" max="13322" width="8.81640625" customWidth="1"/>
    <col min="13569" max="13569" width="12.54296875" customWidth="1"/>
    <col min="13570" max="13570" width="14" customWidth="1"/>
    <col min="13571" max="13571" width="10.26953125" customWidth="1"/>
    <col min="13572" max="13572" width="8.54296875" customWidth="1"/>
    <col min="13573" max="13573" width="10.26953125" customWidth="1"/>
    <col min="13574" max="13574" width="13.7265625" customWidth="1"/>
    <col min="13575" max="13575" width="10.1796875" customWidth="1"/>
    <col min="13576" max="13576" width="12.81640625" customWidth="1"/>
    <col min="13577" max="13577" width="10.1796875" customWidth="1"/>
    <col min="13578" max="13578" width="8.81640625" customWidth="1"/>
    <col min="13825" max="13825" width="12.54296875" customWidth="1"/>
    <col min="13826" max="13826" width="14" customWidth="1"/>
    <col min="13827" max="13827" width="10.26953125" customWidth="1"/>
    <col min="13828" max="13828" width="8.54296875" customWidth="1"/>
    <col min="13829" max="13829" width="10.26953125" customWidth="1"/>
    <col min="13830" max="13830" width="13.7265625" customWidth="1"/>
    <col min="13831" max="13831" width="10.1796875" customWidth="1"/>
    <col min="13832" max="13832" width="12.81640625" customWidth="1"/>
    <col min="13833" max="13833" width="10.1796875" customWidth="1"/>
    <col min="13834" max="13834" width="8.81640625" customWidth="1"/>
    <col min="14081" max="14081" width="12.54296875" customWidth="1"/>
    <col min="14082" max="14082" width="14" customWidth="1"/>
    <col min="14083" max="14083" width="10.26953125" customWidth="1"/>
    <col min="14084" max="14084" width="8.54296875" customWidth="1"/>
    <col min="14085" max="14085" width="10.26953125" customWidth="1"/>
    <col min="14086" max="14086" width="13.7265625" customWidth="1"/>
    <col min="14087" max="14087" width="10.1796875" customWidth="1"/>
    <col min="14088" max="14088" width="12.81640625" customWidth="1"/>
    <col min="14089" max="14089" width="10.1796875" customWidth="1"/>
    <col min="14090" max="14090" width="8.81640625" customWidth="1"/>
    <col min="14337" max="14337" width="12.54296875" customWidth="1"/>
    <col min="14338" max="14338" width="14" customWidth="1"/>
    <col min="14339" max="14339" width="10.26953125" customWidth="1"/>
    <col min="14340" max="14340" width="8.54296875" customWidth="1"/>
    <col min="14341" max="14341" width="10.26953125" customWidth="1"/>
    <col min="14342" max="14342" width="13.7265625" customWidth="1"/>
    <col min="14343" max="14343" width="10.1796875" customWidth="1"/>
    <col min="14344" max="14344" width="12.81640625" customWidth="1"/>
    <col min="14345" max="14345" width="10.1796875" customWidth="1"/>
    <col min="14346" max="14346" width="8.81640625" customWidth="1"/>
    <col min="14593" max="14593" width="12.54296875" customWidth="1"/>
    <col min="14594" max="14594" width="14" customWidth="1"/>
    <col min="14595" max="14595" width="10.26953125" customWidth="1"/>
    <col min="14596" max="14596" width="8.54296875" customWidth="1"/>
    <col min="14597" max="14597" width="10.26953125" customWidth="1"/>
    <col min="14598" max="14598" width="13.7265625" customWidth="1"/>
    <col min="14599" max="14599" width="10.1796875" customWidth="1"/>
    <col min="14600" max="14600" width="12.81640625" customWidth="1"/>
    <col min="14601" max="14601" width="10.1796875" customWidth="1"/>
    <col min="14602" max="14602" width="8.81640625" customWidth="1"/>
    <col min="14849" max="14849" width="12.54296875" customWidth="1"/>
    <col min="14850" max="14850" width="14" customWidth="1"/>
    <col min="14851" max="14851" width="10.26953125" customWidth="1"/>
    <col min="14852" max="14852" width="8.54296875" customWidth="1"/>
    <col min="14853" max="14853" width="10.26953125" customWidth="1"/>
    <col min="14854" max="14854" width="13.7265625" customWidth="1"/>
    <col min="14855" max="14855" width="10.1796875" customWidth="1"/>
    <col min="14856" max="14856" width="12.81640625" customWidth="1"/>
    <col min="14857" max="14857" width="10.1796875" customWidth="1"/>
    <col min="14858" max="14858" width="8.81640625" customWidth="1"/>
    <col min="15105" max="15105" width="12.54296875" customWidth="1"/>
    <col min="15106" max="15106" width="14" customWidth="1"/>
    <col min="15107" max="15107" width="10.26953125" customWidth="1"/>
    <col min="15108" max="15108" width="8.54296875" customWidth="1"/>
    <col min="15109" max="15109" width="10.26953125" customWidth="1"/>
    <col min="15110" max="15110" width="13.7265625" customWidth="1"/>
    <col min="15111" max="15111" width="10.1796875" customWidth="1"/>
    <col min="15112" max="15112" width="12.81640625" customWidth="1"/>
    <col min="15113" max="15113" width="10.1796875" customWidth="1"/>
    <col min="15114" max="15114" width="8.81640625" customWidth="1"/>
    <col min="15361" max="15361" width="12.54296875" customWidth="1"/>
    <col min="15362" max="15362" width="14" customWidth="1"/>
    <col min="15363" max="15363" width="10.26953125" customWidth="1"/>
    <col min="15364" max="15364" width="8.54296875" customWidth="1"/>
    <col min="15365" max="15365" width="10.26953125" customWidth="1"/>
    <col min="15366" max="15366" width="13.7265625" customWidth="1"/>
    <col min="15367" max="15367" width="10.1796875" customWidth="1"/>
    <col min="15368" max="15368" width="12.81640625" customWidth="1"/>
    <col min="15369" max="15369" width="10.1796875" customWidth="1"/>
    <col min="15370" max="15370" width="8.81640625" customWidth="1"/>
    <col min="15617" max="15617" width="12.54296875" customWidth="1"/>
    <col min="15618" max="15618" width="14" customWidth="1"/>
    <col min="15619" max="15619" width="10.26953125" customWidth="1"/>
    <col min="15620" max="15620" width="8.54296875" customWidth="1"/>
    <col min="15621" max="15621" width="10.26953125" customWidth="1"/>
    <col min="15622" max="15622" width="13.7265625" customWidth="1"/>
    <col min="15623" max="15623" width="10.1796875" customWidth="1"/>
    <col min="15624" max="15624" width="12.81640625" customWidth="1"/>
    <col min="15625" max="15625" width="10.1796875" customWidth="1"/>
    <col min="15626" max="15626" width="8.81640625" customWidth="1"/>
    <col min="15873" max="15873" width="12.54296875" customWidth="1"/>
    <col min="15874" max="15874" width="14" customWidth="1"/>
    <col min="15875" max="15875" width="10.26953125" customWidth="1"/>
    <col min="15876" max="15876" width="8.54296875" customWidth="1"/>
    <col min="15877" max="15877" width="10.26953125" customWidth="1"/>
    <col min="15878" max="15878" width="13.7265625" customWidth="1"/>
    <col min="15879" max="15879" width="10.1796875" customWidth="1"/>
    <col min="15880" max="15880" width="12.81640625" customWidth="1"/>
    <col min="15881" max="15881" width="10.1796875" customWidth="1"/>
    <col min="15882" max="15882" width="8.81640625" customWidth="1"/>
    <col min="16129" max="16129" width="12.54296875" customWidth="1"/>
    <col min="16130" max="16130" width="14" customWidth="1"/>
    <col min="16131" max="16131" width="10.26953125" customWidth="1"/>
    <col min="16132" max="16132" width="8.54296875" customWidth="1"/>
    <col min="16133" max="16133" width="10.26953125" customWidth="1"/>
    <col min="16134" max="16134" width="13.7265625" customWidth="1"/>
    <col min="16135" max="16135" width="10.1796875" customWidth="1"/>
    <col min="16136" max="16136" width="12.81640625" customWidth="1"/>
    <col min="16137" max="16137" width="10.1796875" customWidth="1"/>
    <col min="16138" max="16138" width="8.81640625" customWidth="1"/>
  </cols>
  <sheetData>
    <row r="1" spans="1:9" ht="18" x14ac:dyDescent="0.4">
      <c r="A1" s="85" t="s">
        <v>0</v>
      </c>
      <c r="B1" s="85"/>
      <c r="C1" s="85"/>
      <c r="D1" s="85"/>
      <c r="E1" s="85"/>
      <c r="F1" s="85"/>
      <c r="G1" s="85"/>
      <c r="H1" s="85"/>
      <c r="I1" s="85"/>
    </row>
    <row r="2" spans="1:9" ht="13" x14ac:dyDescent="0.3">
      <c r="B2" s="1"/>
    </row>
    <row r="3" spans="1:9" ht="13" x14ac:dyDescent="0.3">
      <c r="A3" s="2" t="s">
        <v>1</v>
      </c>
      <c r="B3" s="79" t="s">
        <v>74</v>
      </c>
      <c r="G3" s="2" t="s">
        <v>2</v>
      </c>
      <c r="H3" s="80" t="s">
        <v>78</v>
      </c>
    </row>
    <row r="4" spans="1:9" ht="13" x14ac:dyDescent="0.3">
      <c r="A4" s="2" t="s">
        <v>3</v>
      </c>
      <c r="B4" s="79" t="s">
        <v>75</v>
      </c>
      <c r="G4" s="2" t="s">
        <v>4</v>
      </c>
      <c r="H4" s="80" t="s">
        <v>76</v>
      </c>
    </row>
    <row r="5" spans="1:9" ht="13" x14ac:dyDescent="0.3">
      <c r="A5" s="2" t="s">
        <v>5</v>
      </c>
      <c r="B5" s="79" t="s">
        <v>81</v>
      </c>
      <c r="G5" s="2" t="s">
        <v>7</v>
      </c>
      <c r="H5" s="81">
        <v>44590</v>
      </c>
    </row>
    <row r="6" spans="1:9" ht="13" x14ac:dyDescent="0.3">
      <c r="B6" s="2"/>
      <c r="G6" s="2" t="s">
        <v>8</v>
      </c>
      <c r="H6" s="80" t="s">
        <v>77</v>
      </c>
    </row>
    <row r="7" spans="1:9" ht="13" x14ac:dyDescent="0.3">
      <c r="A7" s="3" t="s">
        <v>9</v>
      </c>
      <c r="B7" s="2" t="s">
        <v>10</v>
      </c>
    </row>
    <row r="8" spans="1:9" ht="14" x14ac:dyDescent="0.3">
      <c r="A8" s="86" t="s">
        <v>11</v>
      </c>
      <c r="B8" s="87"/>
      <c r="C8" s="88"/>
      <c r="D8" s="86" t="s">
        <v>12</v>
      </c>
      <c r="E8" s="87"/>
      <c r="F8" s="88"/>
      <c r="G8" s="86" t="s">
        <v>13</v>
      </c>
      <c r="H8" s="87"/>
      <c r="I8" s="88"/>
    </row>
    <row r="9" spans="1:9" ht="14" x14ac:dyDescent="0.3">
      <c r="A9" s="4" t="s">
        <v>14</v>
      </c>
      <c r="B9" s="4" t="s">
        <v>15</v>
      </c>
      <c r="C9" s="5">
        <v>1.5</v>
      </c>
      <c r="D9" s="4" t="s">
        <v>14</v>
      </c>
      <c r="E9" s="4" t="s">
        <v>15</v>
      </c>
      <c r="F9" s="6">
        <f>C9</f>
        <v>1.5</v>
      </c>
      <c r="G9" s="4" t="s">
        <v>14</v>
      </c>
      <c r="H9" s="4" t="s">
        <v>15</v>
      </c>
      <c r="I9" s="7">
        <f>F9</f>
        <v>1.5</v>
      </c>
    </row>
    <row r="10" spans="1:9" ht="14" x14ac:dyDescent="0.3">
      <c r="A10" s="4" t="s">
        <v>16</v>
      </c>
      <c r="B10" s="4" t="s">
        <v>15</v>
      </c>
      <c r="C10" s="5">
        <v>0.5</v>
      </c>
      <c r="D10" s="4" t="s">
        <v>16</v>
      </c>
      <c r="E10" s="4" t="s">
        <v>15</v>
      </c>
      <c r="F10" s="5">
        <v>5</v>
      </c>
      <c r="G10" s="4" t="s">
        <v>16</v>
      </c>
      <c r="H10" s="4" t="s">
        <v>15</v>
      </c>
      <c r="I10" s="8">
        <v>5</v>
      </c>
    </row>
    <row r="11" spans="1:9" ht="14" x14ac:dyDescent="0.3">
      <c r="A11" s="4" t="s">
        <v>17</v>
      </c>
      <c r="B11" s="4" t="s">
        <v>18</v>
      </c>
      <c r="C11" s="5">
        <v>6</v>
      </c>
      <c r="D11" s="4" t="s">
        <v>17</v>
      </c>
      <c r="E11" s="4" t="s">
        <v>18</v>
      </c>
      <c r="F11" s="5">
        <v>6</v>
      </c>
      <c r="G11" s="9" t="s">
        <v>17</v>
      </c>
      <c r="H11" s="9" t="s">
        <v>18</v>
      </c>
      <c r="I11" s="10">
        <v>6</v>
      </c>
    </row>
    <row r="12" spans="1:9" ht="14" x14ac:dyDescent="0.3">
      <c r="A12" s="86" t="s">
        <v>19</v>
      </c>
      <c r="B12" s="87"/>
      <c r="C12" s="88"/>
      <c r="D12" s="86" t="s">
        <v>20</v>
      </c>
      <c r="E12" s="87"/>
      <c r="F12" s="88"/>
      <c r="G12" s="86" t="s">
        <v>21</v>
      </c>
      <c r="H12" s="87"/>
      <c r="I12" s="88"/>
    </row>
    <row r="13" spans="1:9" ht="14" x14ac:dyDescent="0.3">
      <c r="A13" s="11" t="s">
        <v>14</v>
      </c>
      <c r="B13" s="12" t="s">
        <v>15</v>
      </c>
      <c r="C13" s="7">
        <f>C9</f>
        <v>1.5</v>
      </c>
      <c r="D13" s="11" t="s">
        <v>14</v>
      </c>
      <c r="E13" s="12" t="s">
        <v>15</v>
      </c>
      <c r="F13" s="7">
        <f>C13</f>
        <v>1.5</v>
      </c>
      <c r="G13" s="11" t="s">
        <v>14</v>
      </c>
      <c r="H13" s="12" t="s">
        <v>15</v>
      </c>
      <c r="I13" s="13">
        <v>0</v>
      </c>
    </row>
    <row r="14" spans="1:9" ht="14" x14ac:dyDescent="0.3">
      <c r="A14" s="4" t="s">
        <v>16</v>
      </c>
      <c r="B14" s="12" t="s">
        <v>15</v>
      </c>
      <c r="C14" s="8">
        <v>5</v>
      </c>
      <c r="D14" s="4" t="s">
        <v>16</v>
      </c>
      <c r="E14" s="12" t="s">
        <v>15</v>
      </c>
      <c r="F14" s="8">
        <v>5</v>
      </c>
      <c r="G14" s="4" t="s">
        <v>16</v>
      </c>
      <c r="H14" s="12" t="s">
        <v>15</v>
      </c>
      <c r="I14" s="8">
        <v>5</v>
      </c>
    </row>
    <row r="15" spans="1:9" ht="14" x14ac:dyDescent="0.3">
      <c r="A15" s="4" t="s">
        <v>17</v>
      </c>
      <c r="B15" s="12" t="s">
        <v>18</v>
      </c>
      <c r="C15" s="8">
        <v>6</v>
      </c>
      <c r="D15" s="4" t="s">
        <v>17</v>
      </c>
      <c r="E15" s="12" t="s">
        <v>18</v>
      </c>
      <c r="F15" s="8">
        <v>8</v>
      </c>
      <c r="G15" s="4" t="s">
        <v>17</v>
      </c>
      <c r="H15" s="12" t="s">
        <v>18</v>
      </c>
      <c r="I15" s="8">
        <v>8</v>
      </c>
    </row>
    <row r="16" spans="1:9" ht="14" x14ac:dyDescent="0.3">
      <c r="A16" s="9"/>
      <c r="B16" s="12"/>
      <c r="C16" s="10"/>
      <c r="D16" s="12"/>
      <c r="E16" s="9"/>
      <c r="F16" s="14"/>
      <c r="G16" s="15"/>
      <c r="H16" s="9"/>
      <c r="I16" s="16"/>
    </row>
    <row r="17" spans="1:11" ht="14" x14ac:dyDescent="0.3">
      <c r="A17" s="86" t="s">
        <v>22</v>
      </c>
      <c r="B17" s="87"/>
      <c r="C17" s="88"/>
      <c r="D17" s="86" t="s">
        <v>23</v>
      </c>
      <c r="E17" s="87"/>
      <c r="F17" s="88"/>
      <c r="G17" s="86" t="s">
        <v>24</v>
      </c>
      <c r="H17" s="87"/>
      <c r="I17" s="88"/>
    </row>
    <row r="18" spans="1:11" ht="14" x14ac:dyDescent="0.3">
      <c r="A18" s="4" t="s">
        <v>25</v>
      </c>
      <c r="B18" s="4" t="s">
        <v>15</v>
      </c>
      <c r="C18" s="17">
        <f>C19+0.22</f>
        <v>1.72</v>
      </c>
      <c r="D18" s="11" t="s">
        <v>14</v>
      </c>
      <c r="E18" s="4" t="s">
        <v>15</v>
      </c>
      <c r="F18" s="17">
        <f>F23</f>
        <v>1.5</v>
      </c>
      <c r="G18" s="4" t="s">
        <v>25</v>
      </c>
      <c r="H18" s="4" t="s">
        <v>15</v>
      </c>
      <c r="I18" s="17">
        <f>C18</f>
        <v>1.72</v>
      </c>
    </row>
    <row r="19" spans="1:11" ht="14" x14ac:dyDescent="0.3">
      <c r="A19" s="4" t="s">
        <v>26</v>
      </c>
      <c r="B19" s="4" t="s">
        <v>15</v>
      </c>
      <c r="C19" s="17">
        <f>C9</f>
        <v>1.5</v>
      </c>
      <c r="D19" s="4" t="s">
        <v>17</v>
      </c>
      <c r="E19" s="4" t="s">
        <v>18</v>
      </c>
      <c r="F19" s="8">
        <v>8</v>
      </c>
      <c r="G19" s="4" t="s">
        <v>26</v>
      </c>
      <c r="H19" s="4" t="s">
        <v>15</v>
      </c>
      <c r="I19" s="17">
        <f>C19</f>
        <v>1.5</v>
      </c>
    </row>
    <row r="20" spans="1:11" ht="14" x14ac:dyDescent="0.3">
      <c r="A20" s="4" t="s">
        <v>17</v>
      </c>
      <c r="B20" s="4" t="s">
        <v>18</v>
      </c>
      <c r="C20" s="8">
        <v>50</v>
      </c>
      <c r="D20" s="4"/>
      <c r="E20" s="4"/>
      <c r="F20" s="17"/>
      <c r="G20" s="4" t="s">
        <v>17</v>
      </c>
      <c r="H20" s="4" t="s">
        <v>18</v>
      </c>
      <c r="I20" s="8">
        <v>4</v>
      </c>
    </row>
    <row r="21" spans="1:11" ht="14" x14ac:dyDescent="0.3">
      <c r="A21" s="4" t="s">
        <v>27</v>
      </c>
      <c r="B21" s="4" t="s">
        <v>28</v>
      </c>
      <c r="C21" s="8">
        <v>10</v>
      </c>
      <c r="D21" s="4"/>
      <c r="E21" s="4"/>
      <c r="F21" s="17"/>
      <c r="G21" s="4" t="s">
        <v>27</v>
      </c>
      <c r="H21" s="4" t="s">
        <v>28</v>
      </c>
      <c r="I21" s="8">
        <f>C21</f>
        <v>10</v>
      </c>
    </row>
    <row r="22" spans="1:11" ht="14" x14ac:dyDescent="0.3">
      <c r="A22" s="86" t="s">
        <v>29</v>
      </c>
      <c r="B22" s="87"/>
      <c r="C22" s="88"/>
      <c r="D22" s="86" t="s">
        <v>30</v>
      </c>
      <c r="E22" s="87"/>
      <c r="F22" s="88"/>
      <c r="G22" s="86" t="s">
        <v>31</v>
      </c>
      <c r="H22" s="87"/>
      <c r="I22" s="88"/>
    </row>
    <row r="23" spans="1:11" ht="14" x14ac:dyDescent="0.3">
      <c r="A23" s="18" t="s">
        <v>14</v>
      </c>
      <c r="B23" s="11" t="s">
        <v>15</v>
      </c>
      <c r="C23" s="19">
        <f>C13</f>
        <v>1.5</v>
      </c>
      <c r="D23" s="11" t="s">
        <v>14</v>
      </c>
      <c r="E23" s="20" t="s">
        <v>15</v>
      </c>
      <c r="F23" s="7">
        <f>C23</f>
        <v>1.5</v>
      </c>
      <c r="G23" s="20" t="s">
        <v>32</v>
      </c>
      <c r="H23" s="11" t="s">
        <v>18</v>
      </c>
      <c r="I23" s="13">
        <f>C9</f>
        <v>1.5</v>
      </c>
    </row>
    <row r="24" spans="1:11" ht="14" x14ac:dyDescent="0.3">
      <c r="A24" s="21" t="s">
        <v>16</v>
      </c>
      <c r="B24" s="4" t="s">
        <v>15</v>
      </c>
      <c r="C24" s="22">
        <v>2</v>
      </c>
      <c r="D24" s="4" t="s">
        <v>17</v>
      </c>
      <c r="E24" s="12" t="s">
        <v>18</v>
      </c>
      <c r="F24" s="8">
        <v>10</v>
      </c>
      <c r="G24" s="21" t="s">
        <v>33</v>
      </c>
      <c r="H24" s="4" t="s">
        <v>18</v>
      </c>
      <c r="I24" s="8">
        <v>0</v>
      </c>
    </row>
    <row r="25" spans="1:11" ht="14" x14ac:dyDescent="0.3">
      <c r="A25" s="21" t="s">
        <v>17</v>
      </c>
      <c r="B25" s="4" t="s">
        <v>18</v>
      </c>
      <c r="C25" s="22">
        <v>10</v>
      </c>
      <c r="D25" s="4"/>
      <c r="E25" s="12"/>
      <c r="F25" s="8"/>
      <c r="G25" s="21" t="s">
        <v>34</v>
      </c>
      <c r="H25" s="4" t="s">
        <v>18</v>
      </c>
      <c r="I25" s="84">
        <v>65</v>
      </c>
    </row>
    <row r="26" spans="1:11" ht="14" x14ac:dyDescent="0.3">
      <c r="A26" s="86" t="s">
        <v>35</v>
      </c>
      <c r="B26" s="87"/>
      <c r="C26" s="88"/>
      <c r="D26" s="4"/>
      <c r="E26" s="12"/>
      <c r="F26" s="17"/>
      <c r="G26" s="21" t="s">
        <v>17</v>
      </c>
      <c r="H26" s="4" t="s">
        <v>18</v>
      </c>
      <c r="I26" s="8">
        <v>8</v>
      </c>
    </row>
    <row r="27" spans="1:11" ht="14" x14ac:dyDescent="0.3">
      <c r="A27" s="21" t="s">
        <v>17</v>
      </c>
      <c r="B27" s="4" t="s">
        <v>18</v>
      </c>
      <c r="C27" s="82">
        <v>16</v>
      </c>
      <c r="D27" s="4"/>
      <c r="E27" s="12"/>
      <c r="F27" s="17"/>
      <c r="G27" s="21" t="s">
        <v>36</v>
      </c>
      <c r="H27" s="4" t="s">
        <v>37</v>
      </c>
      <c r="I27" s="8">
        <v>8</v>
      </c>
    </row>
    <row r="28" spans="1:11" ht="14" x14ac:dyDescent="0.3">
      <c r="A28" s="15" t="s">
        <v>14</v>
      </c>
      <c r="B28" s="9" t="s">
        <v>15</v>
      </c>
      <c r="C28" s="83">
        <f>C23+0.4</f>
        <v>1.9</v>
      </c>
      <c r="D28" s="23"/>
      <c r="E28" s="24"/>
      <c r="F28" s="23"/>
      <c r="G28" s="15" t="s">
        <v>38</v>
      </c>
      <c r="H28" s="9" t="s">
        <v>37</v>
      </c>
      <c r="I28" s="10">
        <v>0</v>
      </c>
    </row>
    <row r="29" spans="1:11" ht="15.5" x14ac:dyDescent="0.35">
      <c r="E29" s="25"/>
      <c r="F29" s="25"/>
      <c r="G29" s="25"/>
      <c r="H29" s="25"/>
      <c r="I29" s="25"/>
      <c r="J29" s="26"/>
    </row>
    <row r="30" spans="1:11" ht="14" x14ac:dyDescent="0.3">
      <c r="A30" s="3" t="s">
        <v>39</v>
      </c>
      <c r="B30" s="2" t="s">
        <v>40</v>
      </c>
      <c r="F30" s="71" t="s">
        <v>41</v>
      </c>
      <c r="G30" s="71" t="s">
        <v>42</v>
      </c>
      <c r="H30" s="71" t="s">
        <v>43</v>
      </c>
      <c r="I30" s="76"/>
      <c r="K30" s="27"/>
    </row>
    <row r="31" spans="1:11" ht="14" x14ac:dyDescent="0.3">
      <c r="F31" s="72" t="s">
        <v>44</v>
      </c>
      <c r="G31" s="72" t="s">
        <v>45</v>
      </c>
      <c r="H31" s="72" t="s">
        <v>45</v>
      </c>
      <c r="I31" s="76"/>
      <c r="K31" s="27"/>
    </row>
    <row r="32" spans="1:11" ht="14" x14ac:dyDescent="0.3">
      <c r="A32" s="70" t="s">
        <v>46</v>
      </c>
      <c r="B32" s="70" t="s">
        <v>47</v>
      </c>
      <c r="C32" s="70" t="s">
        <v>48</v>
      </c>
      <c r="E32" s="28"/>
      <c r="F32" s="72" t="s">
        <v>49</v>
      </c>
      <c r="G32" s="73" t="s">
        <v>50</v>
      </c>
      <c r="H32" s="73" t="s">
        <v>50</v>
      </c>
      <c r="I32" s="77"/>
      <c r="K32" s="27"/>
    </row>
    <row r="33" spans="1:11" ht="14" x14ac:dyDescent="0.3">
      <c r="A33" s="29" t="s">
        <v>51</v>
      </c>
      <c r="B33" s="75" t="s">
        <v>80</v>
      </c>
      <c r="C33" s="31">
        <f>PI()*8*(C9*C10*C11+F9*F10*F11+I9*I10*I11+C13*C14*C15+F13*F14*F15+I13*I14*I15)</f>
        <v>5013.9818751293096</v>
      </c>
      <c r="E33" s="30"/>
      <c r="F33" s="30"/>
      <c r="G33" s="32"/>
      <c r="H33" s="33"/>
      <c r="I33" s="76"/>
      <c r="K33" s="27"/>
    </row>
    <row r="34" spans="1:11" ht="14" x14ac:dyDescent="0.3">
      <c r="A34" s="29" t="s">
        <v>52</v>
      </c>
      <c r="B34" s="75" t="s">
        <v>6</v>
      </c>
      <c r="C34" s="31">
        <f>((C18-C19)/2)*PI()*C18*C20*8*C21</f>
        <v>2377.557320236755</v>
      </c>
      <c r="E34" s="30" t="s">
        <v>80</v>
      </c>
      <c r="F34" s="74">
        <f>SUMIF($B$33:$B$43,E34,$C$33:$C$43)</f>
        <v>6231.6177124919532</v>
      </c>
      <c r="G34" s="32">
        <v>225</v>
      </c>
      <c r="H34" s="92">
        <v>125</v>
      </c>
      <c r="I34" s="76"/>
    </row>
    <row r="35" spans="1:11" ht="14" x14ac:dyDescent="0.3">
      <c r="A35" s="29" t="s">
        <v>53</v>
      </c>
      <c r="B35" s="75" t="s">
        <v>80</v>
      </c>
      <c r="C35" s="31">
        <f>PI()*I18*(I18-I19)*I20*I21*8/2</f>
        <v>190.20458561894037</v>
      </c>
      <c r="E35" s="62" t="s">
        <v>6</v>
      </c>
      <c r="F35" s="74">
        <f t="shared" ref="F35:F36" si="0">SUMIF($B$33:$B$43,E35,$C$33:$C$43)</f>
        <v>2736.5259362033812</v>
      </c>
      <c r="G35" s="32">
        <v>85</v>
      </c>
      <c r="H35" s="93"/>
      <c r="I35" s="78"/>
      <c r="K35" s="27"/>
    </row>
    <row r="36" spans="1:11" ht="14" x14ac:dyDescent="0.3">
      <c r="A36" s="29" t="s">
        <v>54</v>
      </c>
      <c r="B36" s="75" t="s">
        <v>80</v>
      </c>
      <c r="C36" s="31">
        <f>((F18*1.2)^2)*F19*8+((F23*1.2)^2)*F24*8</f>
        <v>466.55999999999989</v>
      </c>
      <c r="E36" s="62" t="s">
        <v>55</v>
      </c>
      <c r="F36" s="74">
        <f t="shared" si="0"/>
        <v>906.78930353215787</v>
      </c>
      <c r="G36" s="32">
        <v>70</v>
      </c>
      <c r="H36" s="94"/>
      <c r="I36" s="78"/>
      <c r="K36" s="27"/>
    </row>
    <row r="37" spans="1:11" ht="14" x14ac:dyDescent="0.3">
      <c r="A37" s="29" t="s">
        <v>56</v>
      </c>
      <c r="B37" s="75" t="s">
        <v>80</v>
      </c>
      <c r="C37" s="31">
        <f>PI()*I23*(I25/1000)*I26*8*I27</f>
        <v>156.82830526720247</v>
      </c>
      <c r="E37" s="28"/>
      <c r="F37" s="34">
        <f>SUM(F34:F36)</f>
        <v>9874.9329522274929</v>
      </c>
      <c r="G37" s="34"/>
      <c r="H37" s="12"/>
      <c r="I37" s="35"/>
      <c r="K37" s="27"/>
    </row>
    <row r="38" spans="1:11" ht="14" x14ac:dyDescent="0.3">
      <c r="A38" s="29" t="s">
        <v>82</v>
      </c>
      <c r="B38" s="75" t="s">
        <v>6</v>
      </c>
      <c r="C38" s="31">
        <f>C34*0.1</f>
        <v>237.75573202367551</v>
      </c>
      <c r="E38" s="36"/>
      <c r="F38" s="34"/>
      <c r="G38" s="34"/>
      <c r="H38" s="12"/>
      <c r="I38" s="12"/>
      <c r="K38" s="27"/>
    </row>
    <row r="39" spans="1:11" ht="13" x14ac:dyDescent="0.3">
      <c r="A39" s="29" t="s">
        <v>57</v>
      </c>
      <c r="B39" s="75" t="s">
        <v>55</v>
      </c>
      <c r="C39" s="31">
        <f>(PI()*C23*C24*C25*8)+PI()*C28*0.2*C27*8</f>
        <v>906.78930353215787</v>
      </c>
      <c r="G39" s="28"/>
      <c r="H39" s="49" t="s">
        <v>58</v>
      </c>
      <c r="K39" s="37"/>
    </row>
    <row r="40" spans="1:11" ht="13" x14ac:dyDescent="0.3">
      <c r="A40" s="29" t="s">
        <v>59</v>
      </c>
      <c r="B40" s="75" t="s">
        <v>80</v>
      </c>
      <c r="C40" s="38">
        <f>E66+J66</f>
        <v>404.04294647650136</v>
      </c>
      <c r="F40" s="39" t="s">
        <v>79</v>
      </c>
      <c r="G40" s="40"/>
      <c r="H40" s="37">
        <f>(SUMPRODUCT(F34:F36,G34:G36)/100000)</f>
        <v>16.981939411352279</v>
      </c>
      <c r="K40" s="37"/>
    </row>
    <row r="41" spans="1:11" ht="13" x14ac:dyDescent="0.3">
      <c r="A41" s="29" t="s">
        <v>60</v>
      </c>
      <c r="B41" s="75" t="s">
        <v>6</v>
      </c>
      <c r="C41" s="38">
        <f>C40*0.3</f>
        <v>121.2128839429504</v>
      </c>
      <c r="F41" s="39" t="s">
        <v>62</v>
      </c>
      <c r="H41" s="37">
        <f>F37*H34/100000</f>
        <v>12.343666190284367</v>
      </c>
      <c r="K41" s="37"/>
    </row>
    <row r="42" spans="1:11" ht="13" x14ac:dyDescent="0.3">
      <c r="A42" s="29" t="s">
        <v>61</v>
      </c>
      <c r="B42" s="75" t="s">
        <v>55</v>
      </c>
      <c r="C42" s="38">
        <v>0</v>
      </c>
      <c r="E42" s="39"/>
      <c r="G42" s="41"/>
      <c r="H42" s="37"/>
      <c r="K42" s="37"/>
    </row>
    <row r="43" spans="1:11" ht="13" x14ac:dyDescent="0.3">
      <c r="A43" s="29"/>
      <c r="B43" s="75"/>
      <c r="C43" s="38"/>
      <c r="E43" s="39"/>
      <c r="F43" s="28"/>
      <c r="G43" s="41"/>
      <c r="H43" s="37"/>
      <c r="K43" s="27"/>
    </row>
    <row r="44" spans="1:11" ht="13" x14ac:dyDescent="0.3">
      <c r="B44" s="28"/>
      <c r="C44" s="28"/>
      <c r="D44" s="42"/>
      <c r="E44" s="28"/>
      <c r="F44" s="28"/>
      <c r="G44" s="28"/>
      <c r="H44" s="41"/>
      <c r="K44" s="27"/>
    </row>
    <row r="45" spans="1:11" ht="14" x14ac:dyDescent="0.3">
      <c r="A45" s="43" t="s">
        <v>63</v>
      </c>
      <c r="B45" s="44"/>
      <c r="C45" s="45">
        <f>SUM(C33:C43)</f>
        <v>9874.9329522274929</v>
      </c>
      <c r="E45" s="28"/>
      <c r="F45" s="46" t="s">
        <v>64</v>
      </c>
      <c r="G45" s="46"/>
      <c r="H45" s="47">
        <f>H40+H41</f>
        <v>29.325605601636646</v>
      </c>
      <c r="I45" s="48" t="s">
        <v>58</v>
      </c>
      <c r="K45" s="27"/>
    </row>
    <row r="46" spans="1:11" ht="13" x14ac:dyDescent="0.3">
      <c r="E46" s="28"/>
      <c r="K46" s="27"/>
    </row>
    <row r="47" spans="1:11" ht="13" x14ac:dyDescent="0.3">
      <c r="A47" s="3" t="s">
        <v>65</v>
      </c>
      <c r="B47" s="49" t="s">
        <v>66</v>
      </c>
      <c r="C47" s="28"/>
      <c r="D47" s="28"/>
      <c r="E47" s="28"/>
      <c r="F47" s="28"/>
    </row>
    <row r="48" spans="1:11" ht="13.5" thickBot="1" x14ac:dyDescent="0.35">
      <c r="A48" s="3"/>
      <c r="B48" s="49"/>
      <c r="C48" s="28"/>
      <c r="D48" s="28"/>
      <c r="E48" s="28"/>
      <c r="F48" s="28"/>
    </row>
    <row r="49" spans="1:11" ht="13.5" thickBot="1" x14ac:dyDescent="0.35">
      <c r="A49" s="89" t="s">
        <v>67</v>
      </c>
      <c r="B49" s="90"/>
      <c r="C49" s="90"/>
      <c r="D49" s="90"/>
      <c r="E49" s="91"/>
      <c r="F49" s="89" t="s">
        <v>68</v>
      </c>
      <c r="G49" s="90"/>
      <c r="H49" s="90"/>
      <c r="I49" s="90"/>
      <c r="J49" s="91"/>
      <c r="K49" s="28"/>
    </row>
    <row r="50" spans="1:11" x14ac:dyDescent="0.25">
      <c r="A50" s="50" t="s">
        <v>69</v>
      </c>
      <c r="B50" s="51" t="s">
        <v>47</v>
      </c>
      <c r="C50" s="52" t="s">
        <v>27</v>
      </c>
      <c r="D50" s="52" t="s">
        <v>70</v>
      </c>
      <c r="E50" s="53" t="s">
        <v>71</v>
      </c>
      <c r="F50" s="50" t="s">
        <v>69</v>
      </c>
      <c r="G50" s="52" t="s">
        <v>72</v>
      </c>
      <c r="H50" s="52" t="s">
        <v>27</v>
      </c>
      <c r="I50" s="52" t="s">
        <v>70</v>
      </c>
      <c r="J50" s="53" t="s">
        <v>71</v>
      </c>
    </row>
    <row r="51" spans="1:11" x14ac:dyDescent="0.25">
      <c r="A51" s="54">
        <v>600</v>
      </c>
      <c r="B51" s="55"/>
      <c r="C51" s="56">
        <v>0</v>
      </c>
      <c r="D51" s="57">
        <v>90</v>
      </c>
      <c r="E51" s="58">
        <f t="shared" ref="E51:E65" si="1">C51*D51</f>
        <v>0</v>
      </c>
      <c r="F51" s="54">
        <v>600</v>
      </c>
      <c r="G51" s="57">
        <v>400</v>
      </c>
      <c r="H51" s="57">
        <f t="shared" ref="H51:H65" si="2">C51</f>
        <v>0</v>
      </c>
      <c r="I51" s="38">
        <f>PI()*(610/1000)*10*8</f>
        <v>153.30972149518192</v>
      </c>
      <c r="J51" s="59">
        <f t="shared" ref="J51:J65" si="3">G51*I51*H51/1000</f>
        <v>0</v>
      </c>
    </row>
    <row r="52" spans="1:11" x14ac:dyDescent="0.25">
      <c r="A52" s="54">
        <v>500</v>
      </c>
      <c r="B52" s="55"/>
      <c r="C52" s="56">
        <v>0</v>
      </c>
      <c r="D52" s="57">
        <v>64</v>
      </c>
      <c r="E52" s="58">
        <f t="shared" si="1"/>
        <v>0</v>
      </c>
      <c r="F52" s="54">
        <v>500</v>
      </c>
      <c r="G52" s="57">
        <v>400</v>
      </c>
      <c r="H52" s="57">
        <f t="shared" si="2"/>
        <v>0</v>
      </c>
      <c r="I52" s="38">
        <f>PI()*(508/1000)*10*8</f>
        <v>127.6743254418892</v>
      </c>
      <c r="J52" s="59">
        <f t="shared" si="3"/>
        <v>0</v>
      </c>
    </row>
    <row r="53" spans="1:11" x14ac:dyDescent="0.25">
      <c r="A53" s="60">
        <v>450</v>
      </c>
      <c r="B53" s="30"/>
      <c r="C53" s="61">
        <v>0</v>
      </c>
      <c r="D53" s="30">
        <v>50</v>
      </c>
      <c r="E53" s="58">
        <f t="shared" si="1"/>
        <v>0</v>
      </c>
      <c r="F53" s="60">
        <v>450</v>
      </c>
      <c r="G53" s="62">
        <v>400</v>
      </c>
      <c r="H53" s="57">
        <f t="shared" si="2"/>
        <v>0</v>
      </c>
      <c r="I53" s="38">
        <f>PI()*(458/1000)*10*8</f>
        <v>115.10795482753002</v>
      </c>
      <c r="J53" s="59">
        <f t="shared" si="3"/>
        <v>0</v>
      </c>
    </row>
    <row r="54" spans="1:11" x14ac:dyDescent="0.25">
      <c r="A54" s="60">
        <v>400</v>
      </c>
      <c r="B54" s="30"/>
      <c r="C54" s="61">
        <v>1</v>
      </c>
      <c r="D54" s="30">
        <v>46</v>
      </c>
      <c r="E54" s="58">
        <f t="shared" si="1"/>
        <v>46</v>
      </c>
      <c r="F54" s="60">
        <v>400</v>
      </c>
      <c r="G54" s="62">
        <v>400</v>
      </c>
      <c r="H54" s="57">
        <f t="shared" si="2"/>
        <v>1</v>
      </c>
      <c r="I54" s="38">
        <f>PI()*(407/1000)*10*8</f>
        <v>102.29025680088367</v>
      </c>
      <c r="J54" s="59">
        <f t="shared" si="3"/>
        <v>40.916102720353472</v>
      </c>
    </row>
    <row r="55" spans="1:11" x14ac:dyDescent="0.25">
      <c r="A55" s="60">
        <v>350</v>
      </c>
      <c r="B55" s="30"/>
      <c r="C55" s="61">
        <v>1</v>
      </c>
      <c r="D55" s="30">
        <v>37</v>
      </c>
      <c r="E55" s="58">
        <f t="shared" si="1"/>
        <v>37</v>
      </c>
      <c r="F55" s="60">
        <v>350</v>
      </c>
      <c r="G55" s="62">
        <v>400</v>
      </c>
      <c r="H55" s="57">
        <f t="shared" si="2"/>
        <v>1</v>
      </c>
      <c r="I55" s="38">
        <f>PI()*(355.6/1000)*10*8</f>
        <v>89.372027809322447</v>
      </c>
      <c r="J55" s="59">
        <f t="shared" si="3"/>
        <v>35.748811123728977</v>
      </c>
    </row>
    <row r="56" spans="1:11" x14ac:dyDescent="0.25">
      <c r="A56" s="60">
        <v>300</v>
      </c>
      <c r="B56" s="30"/>
      <c r="C56" s="61">
        <v>1</v>
      </c>
      <c r="D56" s="30">
        <v>27.5</v>
      </c>
      <c r="E56" s="58">
        <f t="shared" si="1"/>
        <v>27.5</v>
      </c>
      <c r="F56" s="60">
        <v>300</v>
      </c>
      <c r="G56" s="62">
        <v>400</v>
      </c>
      <c r="H56" s="57">
        <f t="shared" si="2"/>
        <v>1</v>
      </c>
      <c r="I56" s="38">
        <f>PI()*(324/1000)*10*8</f>
        <v>81.430081581047432</v>
      </c>
      <c r="J56" s="59">
        <f t="shared" si="3"/>
        <v>32.572032632418974</v>
      </c>
    </row>
    <row r="57" spans="1:11" x14ac:dyDescent="0.25">
      <c r="A57" s="60">
        <v>250</v>
      </c>
      <c r="B57" s="30"/>
      <c r="C57" s="61">
        <v>0</v>
      </c>
      <c r="D57" s="30">
        <v>18</v>
      </c>
      <c r="E57" s="58">
        <f t="shared" si="1"/>
        <v>0</v>
      </c>
      <c r="F57" s="60">
        <v>250</v>
      </c>
      <c r="G57" s="62">
        <v>250</v>
      </c>
      <c r="H57" s="57">
        <f t="shared" si="2"/>
        <v>0</v>
      </c>
      <c r="I57" s="30">
        <v>61.29</v>
      </c>
      <c r="J57" s="59">
        <f t="shared" si="3"/>
        <v>0</v>
      </c>
    </row>
    <row r="58" spans="1:11" x14ac:dyDescent="0.25">
      <c r="A58" s="60">
        <v>200</v>
      </c>
      <c r="B58" s="30"/>
      <c r="C58" s="61">
        <v>0</v>
      </c>
      <c r="D58" s="30">
        <v>12.6</v>
      </c>
      <c r="E58" s="58">
        <f t="shared" si="1"/>
        <v>0</v>
      </c>
      <c r="F58" s="60">
        <v>200</v>
      </c>
      <c r="G58" s="62">
        <v>250</v>
      </c>
      <c r="H58" s="57">
        <f t="shared" si="2"/>
        <v>0</v>
      </c>
      <c r="I58" s="30">
        <v>43.22</v>
      </c>
      <c r="J58" s="59">
        <f t="shared" si="3"/>
        <v>0</v>
      </c>
    </row>
    <row r="59" spans="1:11" x14ac:dyDescent="0.25">
      <c r="A59" s="60">
        <v>150</v>
      </c>
      <c r="B59" s="30"/>
      <c r="C59" s="61">
        <v>10</v>
      </c>
      <c r="D59" s="30">
        <v>7.8</v>
      </c>
      <c r="E59" s="58">
        <f t="shared" si="1"/>
        <v>78</v>
      </c>
      <c r="F59" s="60">
        <v>150</v>
      </c>
      <c r="G59" s="62">
        <v>200</v>
      </c>
      <c r="H59" s="57">
        <f t="shared" si="2"/>
        <v>10</v>
      </c>
      <c r="I59" s="30">
        <v>28.72</v>
      </c>
      <c r="J59" s="59">
        <f t="shared" si="3"/>
        <v>57.44</v>
      </c>
    </row>
    <row r="60" spans="1:11" x14ac:dyDescent="0.25">
      <c r="A60" s="60">
        <v>100</v>
      </c>
      <c r="B60" s="30"/>
      <c r="C60" s="61">
        <v>1</v>
      </c>
      <c r="D60" s="30">
        <v>5.6</v>
      </c>
      <c r="E60" s="58">
        <f t="shared" si="1"/>
        <v>5.6</v>
      </c>
      <c r="F60" s="60">
        <v>100</v>
      </c>
      <c r="G60" s="62">
        <v>200</v>
      </c>
      <c r="H60" s="57">
        <f t="shared" si="2"/>
        <v>1</v>
      </c>
      <c r="I60" s="30">
        <v>16.34</v>
      </c>
      <c r="J60" s="59">
        <f t="shared" si="3"/>
        <v>3.2679999999999998</v>
      </c>
    </row>
    <row r="61" spans="1:11" x14ac:dyDescent="0.25">
      <c r="A61" s="60">
        <v>80</v>
      </c>
      <c r="B61" s="30"/>
      <c r="C61" s="61">
        <v>1</v>
      </c>
      <c r="D61" s="30">
        <v>4.0999999999999996</v>
      </c>
      <c r="E61" s="58">
        <f t="shared" si="1"/>
        <v>4.0999999999999996</v>
      </c>
      <c r="F61" s="60">
        <v>80</v>
      </c>
      <c r="G61" s="62">
        <v>150</v>
      </c>
      <c r="H61" s="57">
        <f t="shared" si="2"/>
        <v>1</v>
      </c>
      <c r="I61" s="30">
        <v>11.47</v>
      </c>
      <c r="J61" s="59">
        <f t="shared" si="3"/>
        <v>1.7204999999999999</v>
      </c>
    </row>
    <row r="62" spans="1:11" x14ac:dyDescent="0.25">
      <c r="A62" s="60">
        <v>50</v>
      </c>
      <c r="B62" s="30"/>
      <c r="C62" s="61">
        <v>1</v>
      </c>
      <c r="D62" s="30">
        <v>2.7</v>
      </c>
      <c r="E62" s="58">
        <f t="shared" si="1"/>
        <v>2.7</v>
      </c>
      <c r="F62" s="60">
        <v>50</v>
      </c>
      <c r="G62" s="62">
        <v>150</v>
      </c>
      <c r="H62" s="57">
        <f t="shared" si="2"/>
        <v>1</v>
      </c>
      <c r="I62" s="30">
        <v>5.53</v>
      </c>
      <c r="J62" s="59">
        <f t="shared" si="3"/>
        <v>0.82950000000000002</v>
      </c>
    </row>
    <row r="63" spans="1:11" x14ac:dyDescent="0.25">
      <c r="A63" s="60">
        <v>40</v>
      </c>
      <c r="B63" s="30"/>
      <c r="C63" s="61">
        <v>9</v>
      </c>
      <c r="D63" s="30">
        <v>1.8</v>
      </c>
      <c r="E63" s="58">
        <f t="shared" si="1"/>
        <v>16.2</v>
      </c>
      <c r="F63" s="60">
        <v>40</v>
      </c>
      <c r="G63" s="62">
        <v>150</v>
      </c>
      <c r="H63" s="57">
        <f t="shared" si="2"/>
        <v>9</v>
      </c>
      <c r="I63" s="30">
        <v>4.12</v>
      </c>
      <c r="J63" s="59">
        <f t="shared" si="3"/>
        <v>5.5620000000000003</v>
      </c>
    </row>
    <row r="64" spans="1:11" x14ac:dyDescent="0.25">
      <c r="A64" s="60">
        <v>25</v>
      </c>
      <c r="B64" s="30"/>
      <c r="C64" s="61">
        <v>6</v>
      </c>
      <c r="D64" s="30">
        <v>1.1000000000000001</v>
      </c>
      <c r="E64" s="58">
        <f t="shared" si="1"/>
        <v>6.6000000000000005</v>
      </c>
      <c r="F64" s="60">
        <v>25</v>
      </c>
      <c r="G64" s="62">
        <v>150</v>
      </c>
      <c r="H64" s="57">
        <f t="shared" si="2"/>
        <v>6</v>
      </c>
      <c r="I64" s="30">
        <v>2.54</v>
      </c>
      <c r="J64" s="59">
        <f t="shared" si="3"/>
        <v>2.286</v>
      </c>
    </row>
    <row r="65" spans="1:10" x14ac:dyDescent="0.25">
      <c r="A65" s="60">
        <v>20</v>
      </c>
      <c r="B65" s="63"/>
      <c r="C65" s="61">
        <v>0</v>
      </c>
      <c r="D65" s="30">
        <v>0.9</v>
      </c>
      <c r="E65" s="58">
        <f t="shared" si="1"/>
        <v>0</v>
      </c>
      <c r="F65" s="60">
        <v>20</v>
      </c>
      <c r="G65" s="62">
        <v>150</v>
      </c>
      <c r="H65" s="57">
        <f t="shared" si="2"/>
        <v>0</v>
      </c>
      <c r="I65" s="30">
        <v>1.71</v>
      </c>
      <c r="J65" s="59">
        <f t="shared" si="3"/>
        <v>0</v>
      </c>
    </row>
    <row r="66" spans="1:10" ht="13.5" thickBot="1" x14ac:dyDescent="0.35">
      <c r="A66" s="64"/>
      <c r="B66" s="65" t="s">
        <v>73</v>
      </c>
      <c r="C66" s="66">
        <f>SUM(C53:C65)</f>
        <v>31</v>
      </c>
      <c r="D66" s="66"/>
      <c r="E66" s="67">
        <f>SUM(E51:E65)</f>
        <v>223.69999999999996</v>
      </c>
      <c r="F66" s="64" t="s">
        <v>73</v>
      </c>
      <c r="G66" s="68"/>
      <c r="H66" s="66"/>
      <c r="I66" s="66"/>
      <c r="J66" s="69">
        <f>SUM(J51:J65)</f>
        <v>180.34294647650142</v>
      </c>
    </row>
  </sheetData>
  <mergeCells count="17">
    <mergeCell ref="A26:C26"/>
    <mergeCell ref="A49:E49"/>
    <mergeCell ref="F49:J49"/>
    <mergeCell ref="A17:C17"/>
    <mergeCell ref="D17:F17"/>
    <mergeCell ref="G17:I17"/>
    <mergeCell ref="A22:C22"/>
    <mergeCell ref="D22:F22"/>
    <mergeCell ref="G22:I22"/>
    <mergeCell ref="H34:H36"/>
    <mergeCell ref="A1:I1"/>
    <mergeCell ref="A8:C8"/>
    <mergeCell ref="D8:F8"/>
    <mergeCell ref="G8:I8"/>
    <mergeCell ref="A12:C12"/>
    <mergeCell ref="D12:F12"/>
    <mergeCell ref="G12:I12"/>
  </mergeCells>
  <printOptions horizontalCentered="1"/>
  <pageMargins left="0.25" right="0.25" top="0.5" bottom="0.25" header="0.5" footer="0.5"/>
  <pageSetup paperSize="9" scale="87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C-1101</vt:lpstr>
      <vt:lpstr>'C-1101'!Print_Area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Kailash Mehra</dc:creator>
  <cp:lastModifiedBy>Kailash Mehra</cp:lastModifiedBy>
  <cp:lastPrinted>2022-01-31T15:53:15Z</cp:lastPrinted>
  <dcterms:created xsi:type="dcterms:W3CDTF">2022-01-29T10:20:12Z</dcterms:created>
  <dcterms:modified xsi:type="dcterms:W3CDTF">2022-01-31T15:53:51Z</dcterms:modified>
</cp:coreProperties>
</file>